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415" windowHeight="5385" activeTab="5"/>
  </bookViews>
  <sheets>
    <sheet name="tugas 1" sheetId="1" r:id="rId1"/>
    <sheet name="tugas 2" sheetId="2" r:id="rId2"/>
    <sheet name="tugas 3" sheetId="3" r:id="rId3"/>
    <sheet name="tugas 4" sheetId="4" r:id="rId4"/>
    <sheet name="tugas 5" sheetId="9" r:id="rId5"/>
    <sheet name="tugas 6" sheetId="10" r:id="rId6"/>
    <sheet name="tugas 7" sheetId="11" r:id="rId7"/>
  </sheets>
  <calcPr calcId="124519"/>
</workbook>
</file>

<file path=xl/calcChain.xml><?xml version="1.0" encoding="utf-8"?>
<calcChain xmlns="http://schemas.openxmlformats.org/spreadsheetml/2006/main">
  <c r="C6" i="11"/>
  <c r="C7"/>
  <c r="C8"/>
  <c r="C9"/>
  <c r="C10"/>
  <c r="C11"/>
  <c r="C12"/>
  <c r="C13"/>
  <c r="C14"/>
  <c r="C5"/>
  <c r="G18" i="9"/>
  <c r="G9"/>
  <c r="G10"/>
  <c r="H10" s="1"/>
  <c r="G11"/>
  <c r="G12"/>
  <c r="H12" s="1"/>
  <c r="G13"/>
  <c r="G14"/>
  <c r="H14" s="1"/>
  <c r="G15"/>
  <c r="G16"/>
  <c r="H16" s="1"/>
  <c r="G17"/>
  <c r="G7"/>
  <c r="G8"/>
  <c r="E16" i="4"/>
  <c r="H16" s="1"/>
  <c r="G20" s="1"/>
  <c r="J11" i="3"/>
  <c r="J12"/>
  <c r="J13"/>
  <c r="J14"/>
  <c r="J15"/>
  <c r="G16" i="1"/>
  <c r="G17"/>
  <c r="G18"/>
  <c r="G10"/>
  <c r="G11"/>
  <c r="G12"/>
  <c r="G13"/>
  <c r="G14"/>
  <c r="G15"/>
  <c r="F17"/>
  <c r="F18"/>
  <c r="F9"/>
  <c r="F10"/>
  <c r="F11"/>
  <c r="F12"/>
  <c r="F13"/>
  <c r="F14"/>
  <c r="F15"/>
  <c r="F16"/>
  <c r="G9"/>
  <c r="G8"/>
  <c r="G7"/>
  <c r="B17" i="10"/>
  <c r="H8" i="9"/>
  <c r="H9"/>
  <c r="H11"/>
  <c r="H13"/>
  <c r="H15"/>
  <c r="H17"/>
  <c r="H18"/>
  <c r="H7"/>
  <c r="F22" i="2"/>
  <c r="C21" i="1"/>
  <c r="C20"/>
  <c r="K6" i="11"/>
  <c r="K7"/>
  <c r="K8"/>
  <c r="K9"/>
  <c r="K10"/>
  <c r="K11"/>
  <c r="K12"/>
  <c r="K13"/>
  <c r="K14"/>
  <c r="K5"/>
  <c r="J6"/>
  <c r="J7"/>
  <c r="J8"/>
  <c r="J9"/>
  <c r="J10"/>
  <c r="J11"/>
  <c r="J12"/>
  <c r="J13"/>
  <c r="J14"/>
  <c r="J5"/>
  <c r="I6"/>
  <c r="I7"/>
  <c r="I8"/>
  <c r="I9"/>
  <c r="I10"/>
  <c r="I11"/>
  <c r="I12"/>
  <c r="I13"/>
  <c r="I14"/>
  <c r="I5"/>
  <c r="H6"/>
  <c r="H7"/>
  <c r="H8"/>
  <c r="H9"/>
  <c r="H10"/>
  <c r="H11"/>
  <c r="H12"/>
  <c r="H13"/>
  <c r="H14"/>
  <c r="H5"/>
  <c r="G6"/>
  <c r="G7"/>
  <c r="G8"/>
  <c r="G9"/>
  <c r="G10"/>
  <c r="G11"/>
  <c r="G12"/>
  <c r="G13"/>
  <c r="G14"/>
  <c r="G5"/>
  <c r="D6"/>
  <c r="D7"/>
  <c r="D8"/>
  <c r="D9"/>
  <c r="D10"/>
  <c r="D11"/>
  <c r="D12"/>
  <c r="D13"/>
  <c r="D14"/>
  <c r="D5"/>
  <c r="H16" i="10"/>
  <c r="H8"/>
  <c r="H9"/>
  <c r="H10"/>
  <c r="H11"/>
  <c r="H12"/>
  <c r="H13"/>
  <c r="H14"/>
  <c r="H15"/>
  <c r="H7"/>
  <c r="G15"/>
  <c r="G12"/>
  <c r="G11"/>
  <c r="G9"/>
  <c r="G10"/>
  <c r="G13"/>
  <c r="G14"/>
  <c r="G16"/>
  <c r="G8"/>
  <c r="G7"/>
  <c r="E8"/>
  <c r="E9"/>
  <c r="E10"/>
  <c r="E11"/>
  <c r="E12"/>
  <c r="E13"/>
  <c r="E14"/>
  <c r="E15"/>
  <c r="E16"/>
  <c r="E7"/>
  <c r="D8"/>
  <c r="D9"/>
  <c r="D10"/>
  <c r="D11"/>
  <c r="D12"/>
  <c r="D13"/>
  <c r="D14"/>
  <c r="D15"/>
  <c r="D16"/>
  <c r="D7"/>
  <c r="C11"/>
  <c r="C12"/>
  <c r="C13"/>
  <c r="C14"/>
  <c r="C15"/>
  <c r="C16"/>
  <c r="C10"/>
  <c r="C9"/>
  <c r="C8"/>
  <c r="C7"/>
  <c r="E18" i="9"/>
  <c r="E17"/>
  <c r="E16"/>
  <c r="E15"/>
  <c r="E14"/>
  <c r="E13"/>
  <c r="E12"/>
  <c r="E11"/>
  <c r="E10"/>
  <c r="E9"/>
  <c r="E8"/>
  <c r="E7"/>
  <c r="D18"/>
  <c r="D17"/>
  <c r="D16"/>
  <c r="D15"/>
  <c r="D14"/>
  <c r="D12"/>
  <c r="D13"/>
  <c r="D11"/>
  <c r="D10"/>
  <c r="D9"/>
  <c r="D8"/>
  <c r="D7"/>
  <c r="H7" i="4"/>
  <c r="H6"/>
  <c r="H15"/>
  <c r="H14"/>
  <c r="H13"/>
  <c r="H12"/>
  <c r="H11"/>
  <c r="H10"/>
  <c r="H9"/>
  <c r="H8"/>
  <c r="G16"/>
  <c r="G15"/>
  <c r="G14"/>
  <c r="G13"/>
  <c r="G12"/>
  <c r="G11"/>
  <c r="G10"/>
  <c r="G9"/>
  <c r="G8"/>
  <c r="G7"/>
  <c r="G6"/>
  <c r="F16"/>
  <c r="F15"/>
  <c r="F14"/>
  <c r="F10"/>
  <c r="F13"/>
  <c r="F12"/>
  <c r="F11"/>
  <c r="F9"/>
  <c r="F8"/>
  <c r="F7"/>
  <c r="F6"/>
  <c r="E15"/>
  <c r="E14"/>
  <c r="E13"/>
  <c r="E12"/>
  <c r="E11"/>
  <c r="E10"/>
  <c r="E9"/>
  <c r="E8"/>
  <c r="E7"/>
  <c r="E6"/>
  <c r="D16"/>
  <c r="D15"/>
  <c r="D14"/>
  <c r="D13"/>
  <c r="D12"/>
  <c r="D10"/>
  <c r="D9"/>
  <c r="D8"/>
  <c r="D7"/>
  <c r="D6"/>
  <c r="J10" i="3"/>
  <c r="J9"/>
  <c r="J8"/>
  <c r="J7"/>
  <c r="J6"/>
  <c r="I15"/>
  <c r="I14"/>
  <c r="I13"/>
  <c r="I12"/>
  <c r="I11"/>
  <c r="I10"/>
  <c r="I9"/>
  <c r="I8"/>
  <c r="I7"/>
  <c r="I6"/>
  <c r="H15"/>
  <c r="H14"/>
  <c r="H13"/>
  <c r="H12"/>
  <c r="H11"/>
  <c r="H10"/>
  <c r="H9"/>
  <c r="H8"/>
  <c r="H7"/>
  <c r="H6"/>
  <c r="F20" i="2"/>
  <c r="F19"/>
  <c r="F18"/>
  <c r="F17"/>
  <c r="F16"/>
  <c r="F15"/>
  <c r="F14"/>
  <c r="F13"/>
  <c r="F12"/>
  <c r="F11"/>
  <c r="F10"/>
  <c r="F9"/>
  <c r="F8"/>
  <c r="F7"/>
  <c r="F6"/>
  <c r="F8" i="1"/>
  <c r="F7"/>
  <c r="G19" i="4" l="1"/>
  <c r="G21"/>
  <c r="G18"/>
  <c r="C19" i="1"/>
</calcChain>
</file>

<file path=xl/sharedStrings.xml><?xml version="1.0" encoding="utf-8"?>
<sst xmlns="http://schemas.openxmlformats.org/spreadsheetml/2006/main" count="250" uniqueCount="188">
  <si>
    <t>DAFTAR NILAI</t>
  </si>
  <si>
    <t>SMP MAJU LULUS PRATAMA</t>
  </si>
  <si>
    <t>KELAS VIII-C</t>
  </si>
  <si>
    <t>MATA PELAJARAN : TIK</t>
  </si>
  <si>
    <t>NO</t>
  </si>
  <si>
    <t>NIS</t>
  </si>
  <si>
    <t xml:space="preserve"> NAMA</t>
  </si>
  <si>
    <t>NILAI 1</t>
  </si>
  <si>
    <t>NILAI 2</t>
  </si>
  <si>
    <t>JUMLAH</t>
  </si>
  <si>
    <t>RATA-RATA</t>
  </si>
  <si>
    <t>CHICA KOESWOYA</t>
  </si>
  <si>
    <t>broery Pesollna</t>
  </si>
  <si>
    <t>Yohan Tanamal</t>
  </si>
  <si>
    <t>Benny Panjaitan</t>
  </si>
  <si>
    <t>Charles Hutagalung</t>
  </si>
  <si>
    <t>Edy Silitonga</t>
  </si>
  <si>
    <t>Berlian Hutahuruk</t>
  </si>
  <si>
    <t>Hotman Gorming</t>
  </si>
  <si>
    <t>Cut Keke</t>
  </si>
  <si>
    <t>Andrian kaspari</t>
  </si>
  <si>
    <t>Rita Sugiarto</t>
  </si>
  <si>
    <t>Narto Sabdo</t>
  </si>
  <si>
    <t>NILAI RATA-RATA KELAS</t>
  </si>
  <si>
    <t>NILAI TERTINGGI</t>
  </si>
  <si>
    <t>NILAI TERENDAH</t>
  </si>
  <si>
    <t>lks hal 36</t>
  </si>
  <si>
    <t>TOKO BESI BUDI KARYA</t>
  </si>
  <si>
    <t xml:space="preserve">LAPORAN PENJUALAN BARANG </t>
  </si>
  <si>
    <t>BULAN MEI 2011</t>
  </si>
  <si>
    <t>NAMA BARANG</t>
  </si>
  <si>
    <t>Semen</t>
  </si>
  <si>
    <t>Pasir</t>
  </si>
  <si>
    <t>Paku 3*</t>
  </si>
  <si>
    <t>Besi 10*</t>
  </si>
  <si>
    <t>Besi 6 **</t>
  </si>
  <si>
    <t>Peralon 4*</t>
  </si>
  <si>
    <t>Peralon 2*</t>
  </si>
  <si>
    <t>Peralon 1,5*</t>
  </si>
  <si>
    <t>Peralon 3,4</t>
  </si>
  <si>
    <t>Cat Tembok</t>
  </si>
  <si>
    <t>Cat Kayu</t>
  </si>
  <si>
    <t>Cat Besi</t>
  </si>
  <si>
    <t>Kran</t>
  </si>
  <si>
    <t>SATUAN</t>
  </si>
  <si>
    <t>HARGA SATUAN</t>
  </si>
  <si>
    <t>TOTAL HARGA</t>
  </si>
  <si>
    <t>Split</t>
  </si>
  <si>
    <t>Sack</t>
  </si>
  <si>
    <t>Truck</t>
  </si>
  <si>
    <t>Buah</t>
  </si>
  <si>
    <t>Kaleng</t>
  </si>
  <si>
    <t>TOTAL</t>
  </si>
  <si>
    <t>DAFTAR NILAI MAPEL NAS</t>
  </si>
  <si>
    <t>KELAS IX C</t>
  </si>
  <si>
    <t>URUT</t>
  </si>
  <si>
    <t>INDUK</t>
  </si>
  <si>
    <t>NAMA</t>
  </si>
  <si>
    <t>NILAI</t>
  </si>
  <si>
    <t>B.IND</t>
  </si>
  <si>
    <t>MTK</t>
  </si>
  <si>
    <t>B.ING</t>
  </si>
  <si>
    <t>IPA</t>
  </si>
  <si>
    <t>RATA2</t>
  </si>
  <si>
    <t>KET</t>
  </si>
  <si>
    <t>PERINGKAT</t>
  </si>
  <si>
    <t>Anjani</t>
  </si>
  <si>
    <t>Ahmah su ahmad</t>
  </si>
  <si>
    <t>Anton</t>
  </si>
  <si>
    <t>Bekti wulandari</t>
  </si>
  <si>
    <t>Bondan</t>
  </si>
  <si>
    <t>Cyndi</t>
  </si>
  <si>
    <t>Danu ahmad</t>
  </si>
  <si>
    <t>Sulaiman</t>
  </si>
  <si>
    <t>Udin komarudin</t>
  </si>
  <si>
    <t>Yeni puji astuti</t>
  </si>
  <si>
    <t>Ketentuan soal:</t>
  </si>
  <si>
    <t>KET.(jika rata-rata nilai lebih dari sama dengan 75 maka lulus)</t>
  </si>
  <si>
    <t>PERINGKAT:(Jumlah terbanyak peringkat 1)</t>
  </si>
  <si>
    <t>LAPORAN PENJUALAN BARANG</t>
  </si>
  <si>
    <t xml:space="preserve"> @COM PURWOREJO</t>
  </si>
  <si>
    <t xml:space="preserve">Nama </t>
  </si>
  <si>
    <t>Barang</t>
  </si>
  <si>
    <t xml:space="preserve">Jumlah </t>
  </si>
  <si>
    <t>Beli</t>
  </si>
  <si>
    <t xml:space="preserve">Harga </t>
  </si>
  <si>
    <t xml:space="preserve">Satuan </t>
  </si>
  <si>
    <t>Bayar</t>
  </si>
  <si>
    <t>Pajak</t>
  </si>
  <si>
    <t>Discount</t>
  </si>
  <si>
    <t xml:space="preserve">Bonus </t>
  </si>
  <si>
    <t>Total Bayar</t>
  </si>
  <si>
    <t>Pita</t>
  </si>
  <si>
    <t>Disket</t>
  </si>
  <si>
    <t>Flasdisk</t>
  </si>
  <si>
    <t>Hardisk</t>
  </si>
  <si>
    <t>Hardisk Eksternal</t>
  </si>
  <si>
    <t>Mouse</t>
  </si>
  <si>
    <t>Keyboard</t>
  </si>
  <si>
    <t>RAM</t>
  </si>
  <si>
    <t>Cutter</t>
  </si>
  <si>
    <t>Kabel Power</t>
  </si>
  <si>
    <t>Kertas</t>
  </si>
  <si>
    <t>Total</t>
  </si>
  <si>
    <t>Tertinggi</t>
  </si>
  <si>
    <t>Terendah</t>
  </si>
  <si>
    <t>Rata-Rata</t>
  </si>
  <si>
    <t>DAFTAR GAJI PEGAWAI</t>
  </si>
  <si>
    <t>SLTP KUTONGARANG</t>
  </si>
  <si>
    <t>No</t>
  </si>
  <si>
    <t>Nama</t>
  </si>
  <si>
    <t>Gol</t>
  </si>
  <si>
    <t>Jabatan</t>
  </si>
  <si>
    <t>Gaji</t>
  </si>
  <si>
    <t>Status</t>
  </si>
  <si>
    <t>Tunjangan</t>
  </si>
  <si>
    <t>Jumlah</t>
  </si>
  <si>
    <t>Urut</t>
  </si>
  <si>
    <t>Pegawai</t>
  </si>
  <si>
    <t>Pokok</t>
  </si>
  <si>
    <t>Slamet</t>
  </si>
  <si>
    <t>I</t>
  </si>
  <si>
    <t>Tidak</t>
  </si>
  <si>
    <t>Agus</t>
  </si>
  <si>
    <t>Kawin</t>
  </si>
  <si>
    <t>Bambang</t>
  </si>
  <si>
    <t>II</t>
  </si>
  <si>
    <t>Ican</t>
  </si>
  <si>
    <t>III</t>
  </si>
  <si>
    <t>Giman</t>
  </si>
  <si>
    <t>Kliwon</t>
  </si>
  <si>
    <t>Darman</t>
  </si>
  <si>
    <t>Indra</t>
  </si>
  <si>
    <t>Anto</t>
  </si>
  <si>
    <t>Luluk</t>
  </si>
  <si>
    <t>Dita</t>
  </si>
  <si>
    <t>Dian</t>
  </si>
  <si>
    <t>DAFTAR PEMBELI RUMAH</t>
  </si>
  <si>
    <t>"GRIYA PERMAI"</t>
  </si>
  <si>
    <t>JAKARTA UTARA</t>
  </si>
  <si>
    <t>KODE</t>
  </si>
  <si>
    <t>TYPE</t>
  </si>
  <si>
    <t>JENIS</t>
  </si>
  <si>
    <t>HARGA</t>
  </si>
  <si>
    <t>POT</t>
  </si>
  <si>
    <t>21-SH-20</t>
  </si>
  <si>
    <t>70-MW-90</t>
  </si>
  <si>
    <t>45-MN-40</t>
  </si>
  <si>
    <t>JML</t>
  </si>
  <si>
    <t>ANTON</t>
  </si>
  <si>
    <t>TONI</t>
  </si>
  <si>
    <t>SUDIRMAN</t>
  </si>
  <si>
    <t>YUNI</t>
  </si>
  <si>
    <t>YULI</t>
  </si>
  <si>
    <t>AGUS</t>
  </si>
  <si>
    <t>BAMBANG</t>
  </si>
  <si>
    <t>CINDY</t>
  </si>
  <si>
    <t>ABIMANYU</t>
  </si>
  <si>
    <t>JOKO</t>
  </si>
  <si>
    <t>Cash</t>
  </si>
  <si>
    <t>Kredit</t>
  </si>
  <si>
    <t>JENIS BAYAR</t>
  </si>
  <si>
    <t>HARGA TOTAL</t>
  </si>
  <si>
    <t>BIAYA REKENING</t>
  </si>
  <si>
    <t>PEMAKAI</t>
  </si>
  <si>
    <t>BESAR DAYA</t>
  </si>
  <si>
    <t>METERAN</t>
  </si>
  <si>
    <t>AWAL</t>
  </si>
  <si>
    <t>AKHIR</t>
  </si>
  <si>
    <t>TERPAKAI</t>
  </si>
  <si>
    <t>BIAYA</t>
  </si>
  <si>
    <t>BEBAN</t>
  </si>
  <si>
    <t>MTR./KWH</t>
  </si>
  <si>
    <t>BANU</t>
  </si>
  <si>
    <t>CANTIKA</t>
  </si>
  <si>
    <t>DADUNG</t>
  </si>
  <si>
    <t>DITA</t>
  </si>
  <si>
    <t>DIAN</t>
  </si>
  <si>
    <t>DINA</t>
  </si>
  <si>
    <t>DIMAS</t>
  </si>
  <si>
    <t>DONO</t>
  </si>
  <si>
    <t>MARISA</t>
  </si>
  <si>
    <t>TANIA</t>
  </si>
  <si>
    <t>500-BKL-45</t>
  </si>
  <si>
    <t>250-TKO-07</t>
  </si>
  <si>
    <t>750-RST-25</t>
  </si>
  <si>
    <t>NAMA PEMAKAI</t>
  </si>
  <si>
    <t>JUMLAH REKENING</t>
  </si>
</sst>
</file>

<file path=xl/styles.xml><?xml version="1.0" encoding="utf-8"?>
<styleSheet xmlns="http://schemas.openxmlformats.org/spreadsheetml/2006/main">
  <numFmts count="2">
    <numFmt numFmtId="5" formatCode="&quot;Rp&quot;#,##0_);\(&quot;Rp&quot;#,##0\)"/>
    <numFmt numFmtId="8" formatCode="&quot;Rp&quot;#,##0.00_);[Red]\(&quot;Rp&quot;#,##0.00\)"/>
  </numFmts>
  <fonts count="8"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/>
    <xf numFmtId="0" fontId="0" fillId="0" borderId="1" xfId="0" applyBorder="1" applyAlignment="1">
      <alignment horizontal="center"/>
    </xf>
    <xf numFmtId="0" fontId="3" fillId="0" borderId="0" xfId="0" applyFont="1" applyBorder="1" applyAlignment="1"/>
    <xf numFmtId="0" fontId="0" fillId="0" borderId="11" xfId="0" applyBorder="1"/>
    <xf numFmtId="8" fontId="0" fillId="0" borderId="1" xfId="0" applyNumberFormat="1" applyBorder="1"/>
    <xf numFmtId="0" fontId="4" fillId="0" borderId="0" xfId="0" applyFont="1" applyBorder="1"/>
    <xf numFmtId="0" fontId="0" fillId="0" borderId="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5" fontId="0" fillId="0" borderId="1" xfId="0" applyNumberForma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7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10" sqref="M10"/>
    </sheetView>
  </sheetViews>
  <sheetFormatPr defaultRowHeight="15"/>
  <cols>
    <col min="1" max="1" width="10" customWidth="1"/>
    <col min="2" max="2" width="14.28515625" customWidth="1"/>
    <col min="3" max="3" width="18" customWidth="1"/>
    <col min="7" max="7" width="10.28515625" customWidth="1"/>
  </cols>
  <sheetData>
    <row r="1" spans="1:10">
      <c r="A1" s="43" t="s">
        <v>0</v>
      </c>
      <c r="B1" s="44"/>
      <c r="C1" s="44"/>
      <c r="D1" s="44"/>
      <c r="E1" s="44"/>
      <c r="F1" s="44"/>
      <c r="G1" s="45"/>
    </row>
    <row r="2" spans="1:10">
      <c r="A2" s="46" t="s">
        <v>1</v>
      </c>
      <c r="B2" s="47"/>
      <c r="C2" s="47"/>
      <c r="D2" s="47"/>
      <c r="E2" s="47"/>
      <c r="F2" s="47"/>
      <c r="G2" s="48"/>
      <c r="J2" t="s">
        <v>26</v>
      </c>
    </row>
    <row r="3" spans="1:10">
      <c r="A3" s="49" t="s">
        <v>2</v>
      </c>
      <c r="B3" s="50"/>
      <c r="C3" s="50"/>
      <c r="D3" s="50"/>
      <c r="E3" s="50"/>
      <c r="F3" s="50"/>
      <c r="G3" s="51"/>
    </row>
    <row r="5" spans="1:10">
      <c r="A5" s="39" t="s">
        <v>3</v>
      </c>
      <c r="B5" s="39"/>
      <c r="C5" s="39"/>
      <c r="D5" s="39"/>
      <c r="E5" s="39"/>
      <c r="F5" s="39"/>
      <c r="G5" s="39"/>
    </row>
    <row r="6" spans="1:10" ht="20.100000000000001" customHeight="1" thickBot="1">
      <c r="A6" s="40" t="s">
        <v>4</v>
      </c>
      <c r="B6" s="40" t="s">
        <v>5</v>
      </c>
      <c r="C6" s="40" t="s">
        <v>6</v>
      </c>
      <c r="D6" s="40" t="s">
        <v>7</v>
      </c>
      <c r="E6" s="40" t="s">
        <v>8</v>
      </c>
      <c r="F6" s="40" t="s">
        <v>9</v>
      </c>
      <c r="G6" s="40" t="s">
        <v>10</v>
      </c>
      <c r="H6" s="1"/>
    </row>
    <row r="7" spans="1:10" ht="20.100000000000001" customHeight="1" thickTop="1">
      <c r="A7" s="4">
        <v>1</v>
      </c>
      <c r="B7" s="4">
        <v>17861</v>
      </c>
      <c r="C7" s="5" t="s">
        <v>11</v>
      </c>
      <c r="D7" s="4">
        <v>64</v>
      </c>
      <c r="E7" s="4">
        <v>69</v>
      </c>
      <c r="F7" s="4">
        <f>SUM(D7:E7)</f>
        <v>133</v>
      </c>
      <c r="G7" s="4">
        <f>AVERAGE(D7:E7)</f>
        <v>66.5</v>
      </c>
      <c r="H7" s="1"/>
    </row>
    <row r="8" spans="1:10" ht="20.100000000000001" customHeight="1">
      <c r="A8" s="2">
        <v>2</v>
      </c>
      <c r="B8" s="2">
        <v>17862</v>
      </c>
      <c r="C8" s="3" t="s">
        <v>13</v>
      </c>
      <c r="D8" s="2">
        <v>96</v>
      </c>
      <c r="E8" s="2">
        <v>82</v>
      </c>
      <c r="F8" s="2">
        <f>SUM(D8:E8)</f>
        <v>178</v>
      </c>
      <c r="G8" s="4">
        <f t="shared" ref="G8:G18" si="0">AVERAGE(D8:E8)</f>
        <v>89</v>
      </c>
      <c r="H8" s="1"/>
    </row>
    <row r="9" spans="1:10" ht="20.100000000000001" customHeight="1">
      <c r="A9" s="2">
        <v>3</v>
      </c>
      <c r="B9" s="2">
        <v>17863</v>
      </c>
      <c r="C9" s="3" t="s">
        <v>12</v>
      </c>
      <c r="D9" s="2">
        <v>73</v>
      </c>
      <c r="E9" s="2">
        <v>72</v>
      </c>
      <c r="F9" s="19">
        <f t="shared" ref="F9:F18" si="1">SUM(D9:E9)</f>
        <v>145</v>
      </c>
      <c r="G9" s="4">
        <f t="shared" si="0"/>
        <v>72.5</v>
      </c>
      <c r="H9" s="1"/>
    </row>
    <row r="10" spans="1:10" ht="20.100000000000001" customHeight="1">
      <c r="A10" s="2">
        <v>4</v>
      </c>
      <c r="B10" s="2">
        <v>17864</v>
      </c>
      <c r="C10" s="3" t="s">
        <v>14</v>
      </c>
      <c r="D10" s="2">
        <v>42</v>
      </c>
      <c r="E10" s="2">
        <v>84</v>
      </c>
      <c r="F10" s="19">
        <f t="shared" si="1"/>
        <v>126</v>
      </c>
      <c r="G10" s="4">
        <f t="shared" si="0"/>
        <v>63</v>
      </c>
      <c r="H10" s="1"/>
    </row>
    <row r="11" spans="1:10" ht="20.100000000000001" customHeight="1">
      <c r="A11" s="2">
        <v>5</v>
      </c>
      <c r="B11" s="2">
        <v>17865</v>
      </c>
      <c r="C11" s="3" t="s">
        <v>15</v>
      </c>
      <c r="D11" s="2">
        <v>57</v>
      </c>
      <c r="E11" s="2">
        <v>79</v>
      </c>
      <c r="F11" s="19">
        <f t="shared" si="1"/>
        <v>136</v>
      </c>
      <c r="G11" s="4">
        <f t="shared" si="0"/>
        <v>68</v>
      </c>
      <c r="H11" s="1"/>
    </row>
    <row r="12" spans="1:10" ht="20.100000000000001" customHeight="1">
      <c r="A12" s="2">
        <v>6</v>
      </c>
      <c r="B12" s="2">
        <v>17866</v>
      </c>
      <c r="C12" s="3" t="s">
        <v>16</v>
      </c>
      <c r="D12" s="2">
        <v>75</v>
      </c>
      <c r="E12" s="2">
        <v>72</v>
      </c>
      <c r="F12" s="19">
        <f t="shared" si="1"/>
        <v>147</v>
      </c>
      <c r="G12" s="4">
        <f t="shared" si="0"/>
        <v>73.5</v>
      </c>
      <c r="H12" s="1"/>
    </row>
    <row r="13" spans="1:10" ht="20.100000000000001" customHeight="1">
      <c r="A13" s="2">
        <v>7</v>
      </c>
      <c r="B13" s="2">
        <v>17867</v>
      </c>
      <c r="C13" s="3" t="s">
        <v>17</v>
      </c>
      <c r="D13" s="2">
        <v>49</v>
      </c>
      <c r="E13" s="2">
        <v>80</v>
      </c>
      <c r="F13" s="19">
        <f t="shared" si="1"/>
        <v>129</v>
      </c>
      <c r="G13" s="4">
        <f t="shared" si="0"/>
        <v>64.5</v>
      </c>
      <c r="H13" s="1"/>
    </row>
    <row r="14" spans="1:10" ht="20.100000000000001" customHeight="1">
      <c r="A14" s="2">
        <v>8</v>
      </c>
      <c r="B14" s="2">
        <v>17868</v>
      </c>
      <c r="C14" s="3" t="s">
        <v>18</v>
      </c>
      <c r="D14" s="2">
        <v>96</v>
      </c>
      <c r="E14" s="2">
        <v>60</v>
      </c>
      <c r="F14" s="19">
        <f t="shared" si="1"/>
        <v>156</v>
      </c>
      <c r="G14" s="4">
        <f t="shared" si="0"/>
        <v>78</v>
      </c>
      <c r="H14" s="1"/>
    </row>
    <row r="15" spans="1:10" ht="20.100000000000001" customHeight="1">
      <c r="A15" s="2">
        <v>9</v>
      </c>
      <c r="B15" s="2">
        <v>17869</v>
      </c>
      <c r="C15" s="3" t="s">
        <v>19</v>
      </c>
      <c r="D15" s="2">
        <v>71</v>
      </c>
      <c r="E15" s="2">
        <v>87</v>
      </c>
      <c r="F15" s="19">
        <f t="shared" si="1"/>
        <v>158</v>
      </c>
      <c r="G15" s="4">
        <f t="shared" si="0"/>
        <v>79</v>
      </c>
      <c r="H15" s="1"/>
    </row>
    <row r="16" spans="1:10" ht="20.100000000000001" customHeight="1">
      <c r="A16" s="2">
        <v>10</v>
      </c>
      <c r="B16" s="2">
        <v>17870</v>
      </c>
      <c r="C16" s="3" t="s">
        <v>20</v>
      </c>
      <c r="D16" s="2">
        <v>84</v>
      </c>
      <c r="E16" s="2">
        <v>75</v>
      </c>
      <c r="F16" s="19">
        <f t="shared" si="1"/>
        <v>159</v>
      </c>
      <c r="G16" s="4">
        <f t="shared" si="0"/>
        <v>79.5</v>
      </c>
      <c r="H16" s="1"/>
    </row>
    <row r="17" spans="1:8" ht="20.100000000000001" customHeight="1">
      <c r="A17" s="2">
        <v>11</v>
      </c>
      <c r="B17" s="2">
        <v>17871</v>
      </c>
      <c r="C17" s="3" t="s">
        <v>21</v>
      </c>
      <c r="D17" s="2">
        <v>78</v>
      </c>
      <c r="E17" s="2">
        <v>87</v>
      </c>
      <c r="F17" s="19">
        <f t="shared" si="1"/>
        <v>165</v>
      </c>
      <c r="G17" s="4">
        <f t="shared" si="0"/>
        <v>82.5</v>
      </c>
      <c r="H17" s="1"/>
    </row>
    <row r="18" spans="1:8" ht="20.100000000000001" customHeight="1">
      <c r="A18" s="2">
        <v>12</v>
      </c>
      <c r="B18" s="2">
        <v>17872</v>
      </c>
      <c r="C18" s="3" t="s">
        <v>22</v>
      </c>
      <c r="D18" s="2">
        <v>45</v>
      </c>
      <c r="E18" s="2">
        <v>86</v>
      </c>
      <c r="F18" s="19">
        <f t="shared" si="1"/>
        <v>131</v>
      </c>
      <c r="G18" s="4">
        <f t="shared" si="0"/>
        <v>65.5</v>
      </c>
      <c r="H18" s="1"/>
    </row>
    <row r="19" spans="1:8">
      <c r="A19" s="52" t="s">
        <v>23</v>
      </c>
      <c r="B19" s="52"/>
      <c r="C19" s="1">
        <f>AVERAGE(G7:G18)</f>
        <v>73.458333333333329</v>
      </c>
      <c r="D19" s="1"/>
      <c r="E19" s="1"/>
      <c r="F19" s="1"/>
      <c r="G19" s="1"/>
      <c r="H19" s="1"/>
    </row>
    <row r="20" spans="1:8">
      <c r="A20" s="42" t="s">
        <v>24</v>
      </c>
      <c r="B20" s="42"/>
      <c r="C20" s="17">
        <f>MAX(D7:E18)</f>
        <v>96</v>
      </c>
    </row>
    <row r="21" spans="1:8">
      <c r="A21" s="42" t="s">
        <v>25</v>
      </c>
      <c r="B21" s="42"/>
      <c r="C21" s="17">
        <f>MIN(D7:E18)</f>
        <v>42</v>
      </c>
    </row>
  </sheetData>
  <mergeCells count="6">
    <mergeCell ref="A21:B21"/>
    <mergeCell ref="A1:G1"/>
    <mergeCell ref="A2:G2"/>
    <mergeCell ref="A3:G3"/>
    <mergeCell ref="A19:B19"/>
    <mergeCell ref="A20:B20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K25" sqref="K25"/>
    </sheetView>
  </sheetViews>
  <sheetFormatPr defaultRowHeight="15"/>
  <cols>
    <col min="2" max="2" width="18.140625" customWidth="1"/>
    <col min="5" max="5" width="16" customWidth="1"/>
    <col min="6" max="6" width="34.42578125" customWidth="1"/>
  </cols>
  <sheetData>
    <row r="1" spans="1:6">
      <c r="A1" s="53" t="s">
        <v>27</v>
      </c>
      <c r="B1" s="54"/>
      <c r="C1" s="54"/>
      <c r="D1" s="54"/>
      <c r="E1" s="54"/>
      <c r="F1" s="55"/>
    </row>
    <row r="2" spans="1:6">
      <c r="A2" s="56" t="s">
        <v>28</v>
      </c>
      <c r="B2" s="57"/>
      <c r="C2" s="57"/>
      <c r="D2" s="57"/>
      <c r="E2" s="57"/>
      <c r="F2" s="58"/>
    </row>
    <row r="3" spans="1:6">
      <c r="A3" s="59" t="s">
        <v>29</v>
      </c>
      <c r="B3" s="60"/>
      <c r="C3" s="60"/>
      <c r="D3" s="60"/>
      <c r="E3" s="60"/>
      <c r="F3" s="61"/>
    </row>
    <row r="4" spans="1:6">
      <c r="A4" s="39"/>
      <c r="B4" s="39"/>
      <c r="C4" s="39"/>
      <c r="D4" s="39"/>
      <c r="E4" s="39"/>
      <c r="F4" s="39"/>
    </row>
    <row r="5" spans="1:6">
      <c r="A5" s="38" t="s">
        <v>4</v>
      </c>
      <c r="B5" s="38" t="s">
        <v>30</v>
      </c>
      <c r="C5" s="38" t="s">
        <v>9</v>
      </c>
      <c r="D5" s="38" t="s">
        <v>44</v>
      </c>
      <c r="E5" s="38" t="s">
        <v>45</v>
      </c>
      <c r="F5" s="38" t="s">
        <v>46</v>
      </c>
    </row>
    <row r="6" spans="1:6">
      <c r="A6" s="6">
        <v>1</v>
      </c>
      <c r="B6" s="6" t="s">
        <v>31</v>
      </c>
      <c r="C6" s="6">
        <v>50</v>
      </c>
      <c r="D6" s="6" t="s">
        <v>48</v>
      </c>
      <c r="E6" s="24">
        <v>400000</v>
      </c>
      <c r="F6" s="24">
        <f t="shared" ref="F6:F20" si="0">C6*E6</f>
        <v>20000000</v>
      </c>
    </row>
    <row r="7" spans="1:6">
      <c r="A7" s="6">
        <v>2</v>
      </c>
      <c r="B7" s="6" t="s">
        <v>32</v>
      </c>
      <c r="C7" s="6">
        <v>3</v>
      </c>
      <c r="D7" s="6" t="s">
        <v>49</v>
      </c>
      <c r="E7" s="24">
        <v>200000</v>
      </c>
      <c r="F7" s="24">
        <f t="shared" si="0"/>
        <v>600000</v>
      </c>
    </row>
    <row r="8" spans="1:6">
      <c r="A8" s="6">
        <v>3</v>
      </c>
      <c r="B8" s="6" t="s">
        <v>47</v>
      </c>
      <c r="C8" s="6">
        <v>3</v>
      </c>
      <c r="D8" s="6" t="s">
        <v>49</v>
      </c>
      <c r="E8" s="24">
        <v>200000</v>
      </c>
      <c r="F8" s="24">
        <f t="shared" si="0"/>
        <v>600000</v>
      </c>
    </row>
    <row r="9" spans="1:6">
      <c r="A9" s="6">
        <v>4</v>
      </c>
      <c r="B9" s="6" t="s">
        <v>33</v>
      </c>
      <c r="C9" s="6">
        <v>16</v>
      </c>
      <c r="D9" s="6" t="s">
        <v>50</v>
      </c>
      <c r="E9" s="24">
        <v>2000</v>
      </c>
      <c r="F9" s="24">
        <f t="shared" si="0"/>
        <v>32000</v>
      </c>
    </row>
    <row r="10" spans="1:6">
      <c r="A10" s="6">
        <v>5</v>
      </c>
      <c r="B10" s="6" t="s">
        <v>34</v>
      </c>
      <c r="C10" s="6">
        <v>50</v>
      </c>
      <c r="D10" s="6" t="s">
        <v>50</v>
      </c>
      <c r="E10" s="24">
        <v>40000</v>
      </c>
      <c r="F10" s="24">
        <f t="shared" si="0"/>
        <v>2000000</v>
      </c>
    </row>
    <row r="11" spans="1:6">
      <c r="A11" s="6">
        <v>6</v>
      </c>
      <c r="B11" s="6" t="s">
        <v>35</v>
      </c>
      <c r="C11" s="6">
        <v>125</v>
      </c>
      <c r="D11" s="6" t="s">
        <v>50</v>
      </c>
      <c r="E11" s="24">
        <v>35000</v>
      </c>
      <c r="F11" s="24">
        <f t="shared" si="0"/>
        <v>4375000</v>
      </c>
    </row>
    <row r="12" spans="1:6">
      <c r="A12" s="6">
        <v>7</v>
      </c>
      <c r="B12" s="6" t="s">
        <v>35</v>
      </c>
      <c r="C12" s="6">
        <v>150</v>
      </c>
      <c r="D12" s="6" t="s">
        <v>50</v>
      </c>
      <c r="E12" s="24">
        <v>30000</v>
      </c>
      <c r="F12" s="24">
        <f t="shared" si="0"/>
        <v>4500000</v>
      </c>
    </row>
    <row r="13" spans="1:6">
      <c r="A13" s="6">
        <v>8</v>
      </c>
      <c r="B13" s="6" t="s">
        <v>36</v>
      </c>
      <c r="C13" s="6">
        <v>25</v>
      </c>
      <c r="D13" s="6" t="s">
        <v>50</v>
      </c>
      <c r="E13" s="24">
        <v>25000</v>
      </c>
      <c r="F13" s="24">
        <f t="shared" si="0"/>
        <v>625000</v>
      </c>
    </row>
    <row r="14" spans="1:6">
      <c r="A14" s="6">
        <v>9</v>
      </c>
      <c r="B14" s="6" t="s">
        <v>37</v>
      </c>
      <c r="C14" s="6">
        <v>50</v>
      </c>
      <c r="D14" s="6" t="s">
        <v>50</v>
      </c>
      <c r="E14" s="24">
        <v>23000</v>
      </c>
      <c r="F14" s="24">
        <f t="shared" si="0"/>
        <v>1150000</v>
      </c>
    </row>
    <row r="15" spans="1:6">
      <c r="A15" s="6">
        <v>10</v>
      </c>
      <c r="B15" s="6" t="s">
        <v>38</v>
      </c>
      <c r="C15" s="6">
        <v>100</v>
      </c>
      <c r="D15" s="6" t="s">
        <v>50</v>
      </c>
      <c r="E15" s="24">
        <v>20000</v>
      </c>
      <c r="F15" s="24">
        <f t="shared" si="0"/>
        <v>2000000</v>
      </c>
    </row>
    <row r="16" spans="1:6">
      <c r="A16" s="6">
        <v>11</v>
      </c>
      <c r="B16" s="6" t="s">
        <v>39</v>
      </c>
      <c r="C16" s="6">
        <v>200</v>
      </c>
      <c r="D16" s="6" t="s">
        <v>50</v>
      </c>
      <c r="E16" s="24">
        <v>15000</v>
      </c>
      <c r="F16" s="24">
        <f t="shared" si="0"/>
        <v>3000000</v>
      </c>
    </row>
    <row r="17" spans="1:6">
      <c r="A17" s="6">
        <v>12</v>
      </c>
      <c r="B17" s="6" t="s">
        <v>40</v>
      </c>
      <c r="C17" s="6">
        <v>20</v>
      </c>
      <c r="D17" s="6" t="s">
        <v>51</v>
      </c>
      <c r="E17" s="24">
        <v>65000</v>
      </c>
      <c r="F17" s="24">
        <f t="shared" si="0"/>
        <v>1300000</v>
      </c>
    </row>
    <row r="18" spans="1:6">
      <c r="A18" s="6">
        <v>13</v>
      </c>
      <c r="B18" s="6" t="s">
        <v>41</v>
      </c>
      <c r="C18" s="6">
        <v>10</v>
      </c>
      <c r="D18" s="6" t="s">
        <v>51</v>
      </c>
      <c r="E18" s="24">
        <v>55000</v>
      </c>
      <c r="F18" s="24">
        <f t="shared" si="0"/>
        <v>550000</v>
      </c>
    </row>
    <row r="19" spans="1:6">
      <c r="A19" s="6">
        <v>14</v>
      </c>
      <c r="B19" s="6" t="s">
        <v>42</v>
      </c>
      <c r="C19" s="6">
        <v>10</v>
      </c>
      <c r="D19" s="6" t="s">
        <v>51</v>
      </c>
      <c r="E19" s="24">
        <v>50000</v>
      </c>
      <c r="F19" s="24">
        <f t="shared" si="0"/>
        <v>500000</v>
      </c>
    </row>
    <row r="20" spans="1:6">
      <c r="A20" s="6">
        <v>15</v>
      </c>
      <c r="B20" s="6" t="s">
        <v>43</v>
      </c>
      <c r="C20" s="6">
        <v>300</v>
      </c>
      <c r="D20" s="6" t="s">
        <v>50</v>
      </c>
      <c r="E20" s="24">
        <v>5000</v>
      </c>
      <c r="F20" s="24">
        <f t="shared" si="0"/>
        <v>1500000</v>
      </c>
    </row>
    <row r="21" spans="1:6">
      <c r="A21" s="10"/>
      <c r="B21" s="10"/>
      <c r="C21" s="10"/>
      <c r="D21" s="10"/>
      <c r="E21" s="23"/>
      <c r="F21" s="10"/>
    </row>
    <row r="22" spans="1:6">
      <c r="A22" s="10"/>
      <c r="B22" s="10"/>
      <c r="C22" s="10"/>
      <c r="D22" s="10"/>
      <c r="E22" s="41" t="s">
        <v>52</v>
      </c>
      <c r="F22" s="24">
        <f>SUM(F6:F20)</f>
        <v>42732000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D23" sqref="D23"/>
    </sheetView>
  </sheetViews>
  <sheetFormatPr defaultRowHeight="15"/>
  <cols>
    <col min="3" max="3" width="18.5703125" customWidth="1"/>
    <col min="10" max="10" width="15.28515625" customWidth="1"/>
    <col min="11" max="11" width="13.5703125" customWidth="1"/>
  </cols>
  <sheetData>
    <row r="1" spans="1:11">
      <c r="A1" s="53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>
      <c r="A2" s="66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>
      <c r="A4" s="70" t="s">
        <v>4</v>
      </c>
      <c r="B4" s="70"/>
      <c r="C4" s="63" t="s">
        <v>57</v>
      </c>
      <c r="D4" s="70" t="s">
        <v>58</v>
      </c>
      <c r="E4" s="70"/>
      <c r="F4" s="70"/>
      <c r="G4" s="70"/>
      <c r="H4" s="63" t="s">
        <v>9</v>
      </c>
      <c r="I4" s="63" t="s">
        <v>63</v>
      </c>
      <c r="J4" s="63" t="s">
        <v>64</v>
      </c>
      <c r="K4" s="63" t="s">
        <v>65</v>
      </c>
    </row>
    <row r="5" spans="1:11">
      <c r="A5" s="38" t="s">
        <v>55</v>
      </c>
      <c r="B5" s="38" t="s">
        <v>56</v>
      </c>
      <c r="C5" s="63"/>
      <c r="D5" s="38" t="s">
        <v>59</v>
      </c>
      <c r="E5" s="38" t="s">
        <v>60</v>
      </c>
      <c r="F5" s="38" t="s">
        <v>61</v>
      </c>
      <c r="G5" s="38" t="s">
        <v>62</v>
      </c>
      <c r="H5" s="63"/>
      <c r="I5" s="63"/>
      <c r="J5" s="63"/>
      <c r="K5" s="63"/>
    </row>
    <row r="6" spans="1:11">
      <c r="A6" s="2">
        <v>1</v>
      </c>
      <c r="B6" s="2">
        <v>981124</v>
      </c>
      <c r="C6" s="6" t="s">
        <v>66</v>
      </c>
      <c r="D6" s="7">
        <v>85</v>
      </c>
      <c r="E6" s="7">
        <v>80</v>
      </c>
      <c r="F6" s="7">
        <v>75</v>
      </c>
      <c r="G6" s="7">
        <v>92</v>
      </c>
      <c r="H6" s="2">
        <f t="shared" ref="H6:H15" si="0">SUM(D6:G6)</f>
        <v>332</v>
      </c>
      <c r="I6" s="2">
        <f t="shared" ref="I6:I15" si="1">AVERAGE(D6:G6)</f>
        <v>83</v>
      </c>
      <c r="J6" s="2" t="str">
        <f>IF(I6&gt;=75,"LULUS","TIDAK LULUS")</f>
        <v>LULUS</v>
      </c>
      <c r="K6" s="6">
        <v>2</v>
      </c>
    </row>
    <row r="7" spans="1:11">
      <c r="A7" s="2">
        <v>2</v>
      </c>
      <c r="B7" s="2">
        <v>981125</v>
      </c>
      <c r="C7" s="6" t="s">
        <v>67</v>
      </c>
      <c r="D7" s="7">
        <v>90</v>
      </c>
      <c r="E7" s="7">
        <v>91</v>
      </c>
      <c r="F7" s="7">
        <v>100</v>
      </c>
      <c r="G7" s="7">
        <v>95</v>
      </c>
      <c r="H7" s="2">
        <f t="shared" si="0"/>
        <v>376</v>
      </c>
      <c r="I7" s="2">
        <f t="shared" si="1"/>
        <v>94</v>
      </c>
      <c r="J7" s="2" t="str">
        <f>IF(I7&gt;=75,"LULUS","TIDAK LULUS")</f>
        <v>LULUS</v>
      </c>
      <c r="K7" s="6">
        <v>1</v>
      </c>
    </row>
    <row r="8" spans="1:11">
      <c r="A8" s="2">
        <v>3</v>
      </c>
      <c r="B8" s="2">
        <v>981126</v>
      </c>
      <c r="C8" s="6" t="s">
        <v>68</v>
      </c>
      <c r="D8" s="7">
        <v>87</v>
      </c>
      <c r="E8" s="7">
        <v>57</v>
      </c>
      <c r="F8" s="7">
        <v>55</v>
      </c>
      <c r="G8" s="7">
        <v>55</v>
      </c>
      <c r="H8" s="2">
        <f t="shared" si="0"/>
        <v>254</v>
      </c>
      <c r="I8" s="2">
        <f t="shared" si="1"/>
        <v>63.5</v>
      </c>
      <c r="J8" s="2" t="str">
        <f>IF(I8&gt;=75,"LULUS","TIDAK LULUS")</f>
        <v>TIDAK LULUS</v>
      </c>
      <c r="K8" s="6">
        <v>9</v>
      </c>
    </row>
    <row r="9" spans="1:11">
      <c r="A9" s="2">
        <v>4</v>
      </c>
      <c r="B9" s="2">
        <v>981127</v>
      </c>
      <c r="C9" s="6" t="s">
        <v>69</v>
      </c>
      <c r="D9" s="7">
        <v>98</v>
      </c>
      <c r="E9" s="7">
        <v>84</v>
      </c>
      <c r="F9" s="7">
        <v>78</v>
      </c>
      <c r="G9" s="7">
        <v>54</v>
      </c>
      <c r="H9" s="2">
        <f t="shared" si="0"/>
        <v>314</v>
      </c>
      <c r="I9" s="2">
        <f t="shared" si="1"/>
        <v>78.5</v>
      </c>
      <c r="J9" s="2" t="str">
        <f>IF(I9&gt;=75,"LULUS","TIDAK LULUS")</f>
        <v>LULUS</v>
      </c>
      <c r="K9" s="6">
        <v>4</v>
      </c>
    </row>
    <row r="10" spans="1:11">
      <c r="A10" s="2">
        <v>5</v>
      </c>
      <c r="B10" s="2">
        <v>981128</v>
      </c>
      <c r="C10" s="6" t="s">
        <v>70</v>
      </c>
      <c r="D10" s="7">
        <v>86</v>
      </c>
      <c r="E10" s="7">
        <v>75</v>
      </c>
      <c r="F10" s="7">
        <v>85</v>
      </c>
      <c r="G10" s="7">
        <v>65</v>
      </c>
      <c r="H10" s="2">
        <f t="shared" si="0"/>
        <v>311</v>
      </c>
      <c r="I10" s="2">
        <f t="shared" si="1"/>
        <v>77.75</v>
      </c>
      <c r="J10" s="2" t="str">
        <f>IF(I10&gt;=75,"LULUS","TIDAK LULUS")</f>
        <v>LULUS</v>
      </c>
      <c r="K10" s="6">
        <v>5</v>
      </c>
    </row>
    <row r="11" spans="1:11">
      <c r="A11" s="2">
        <v>6</v>
      </c>
      <c r="B11" s="2">
        <v>981129</v>
      </c>
      <c r="C11" s="6" t="s">
        <v>71</v>
      </c>
      <c r="D11" s="7">
        <v>65</v>
      </c>
      <c r="E11" s="7">
        <v>75</v>
      </c>
      <c r="F11" s="7">
        <v>71</v>
      </c>
      <c r="G11" s="7">
        <v>70</v>
      </c>
      <c r="H11" s="2">
        <f t="shared" si="0"/>
        <v>281</v>
      </c>
      <c r="I11" s="2">
        <f t="shared" si="1"/>
        <v>70.25</v>
      </c>
      <c r="J11" s="21" t="str">
        <f t="shared" ref="J11:J15" si="2">IF(I11&gt;=75,"LULUS","TIDAK LULUS")</f>
        <v>TIDAK LULUS</v>
      </c>
      <c r="K11" s="6">
        <v>6</v>
      </c>
    </row>
    <row r="12" spans="1:11">
      <c r="A12" s="2">
        <v>7</v>
      </c>
      <c r="B12" s="2">
        <v>981130</v>
      </c>
      <c r="C12" s="6" t="s">
        <v>72</v>
      </c>
      <c r="D12" s="7">
        <v>75</v>
      </c>
      <c r="E12" s="7">
        <v>96</v>
      </c>
      <c r="F12" s="7">
        <v>45</v>
      </c>
      <c r="G12" s="7">
        <v>56</v>
      </c>
      <c r="H12" s="2">
        <f t="shared" si="0"/>
        <v>272</v>
      </c>
      <c r="I12" s="2">
        <f t="shared" si="1"/>
        <v>68</v>
      </c>
      <c r="J12" s="21" t="str">
        <f t="shared" si="2"/>
        <v>TIDAK LULUS</v>
      </c>
      <c r="K12" s="6">
        <v>8</v>
      </c>
    </row>
    <row r="13" spans="1:11">
      <c r="A13" s="2">
        <v>8</v>
      </c>
      <c r="B13" s="2">
        <v>981131</v>
      </c>
      <c r="C13" s="6" t="s">
        <v>73</v>
      </c>
      <c r="D13" s="7">
        <v>55</v>
      </c>
      <c r="E13" s="7">
        <v>65</v>
      </c>
      <c r="F13" s="7">
        <v>42</v>
      </c>
      <c r="G13" s="7">
        <v>46</v>
      </c>
      <c r="H13" s="2">
        <f t="shared" si="0"/>
        <v>208</v>
      </c>
      <c r="I13" s="2">
        <f t="shared" si="1"/>
        <v>52</v>
      </c>
      <c r="J13" s="21" t="str">
        <f t="shared" si="2"/>
        <v>TIDAK LULUS</v>
      </c>
      <c r="K13" s="6">
        <v>10</v>
      </c>
    </row>
    <row r="14" spans="1:11">
      <c r="A14" s="2">
        <v>9</v>
      </c>
      <c r="B14" s="2">
        <v>981132</v>
      </c>
      <c r="C14" s="6" t="s">
        <v>74</v>
      </c>
      <c r="D14" s="7">
        <v>89</v>
      </c>
      <c r="E14" s="7">
        <v>74</v>
      </c>
      <c r="F14" s="7">
        <v>76</v>
      </c>
      <c r="G14" s="7">
        <v>88</v>
      </c>
      <c r="H14" s="2">
        <f t="shared" si="0"/>
        <v>327</v>
      </c>
      <c r="I14" s="2">
        <f t="shared" si="1"/>
        <v>81.75</v>
      </c>
      <c r="J14" s="21" t="str">
        <f t="shared" si="2"/>
        <v>LULUS</v>
      </c>
      <c r="K14" s="6">
        <v>3</v>
      </c>
    </row>
    <row r="15" spans="1:11">
      <c r="A15" s="2">
        <v>10</v>
      </c>
      <c r="B15" s="2">
        <v>981133</v>
      </c>
      <c r="C15" s="6" t="s">
        <v>75</v>
      </c>
      <c r="D15" s="7">
        <v>90</v>
      </c>
      <c r="E15" s="7">
        <v>45</v>
      </c>
      <c r="F15" s="7">
        <v>56</v>
      </c>
      <c r="G15" s="7">
        <v>87</v>
      </c>
      <c r="H15" s="2">
        <f t="shared" si="0"/>
        <v>278</v>
      </c>
      <c r="I15" s="2">
        <f t="shared" si="1"/>
        <v>69.5</v>
      </c>
      <c r="J15" s="21" t="str">
        <f t="shared" si="2"/>
        <v>TIDAK LULUS</v>
      </c>
      <c r="K15" s="6">
        <v>7</v>
      </c>
    </row>
    <row r="16" spans="1:1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>
      <c r="A17" s="65" t="s">
        <v>76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>
      <c r="A18" s="62" t="s">
        <v>77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>
      <c r="A19" s="62" t="s">
        <v>78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</sheetData>
  <mergeCells count="14">
    <mergeCell ref="A1:K1"/>
    <mergeCell ref="A2:K2"/>
    <mergeCell ref="A3:K3"/>
    <mergeCell ref="A4:B4"/>
    <mergeCell ref="C4:C5"/>
    <mergeCell ref="D4:G4"/>
    <mergeCell ref="H4:H5"/>
    <mergeCell ref="I4:I5"/>
    <mergeCell ref="A18:K18"/>
    <mergeCell ref="A19:K19"/>
    <mergeCell ref="J4:J5"/>
    <mergeCell ref="K4:K5"/>
    <mergeCell ref="A16:K16"/>
    <mergeCell ref="A17:K1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D24" sqref="D24"/>
    </sheetView>
  </sheetViews>
  <sheetFormatPr defaultRowHeight="15"/>
  <cols>
    <col min="1" max="1" width="16.42578125" customWidth="1"/>
    <col min="3" max="3" width="14.140625" bestFit="1" customWidth="1"/>
    <col min="4" max="4" width="16.140625" customWidth="1"/>
    <col min="5" max="5" width="14.140625" customWidth="1"/>
    <col min="6" max="6" width="15.42578125" customWidth="1"/>
    <col min="7" max="7" width="13.28515625" bestFit="1" customWidth="1"/>
    <col min="8" max="8" width="15.7109375" customWidth="1"/>
  </cols>
  <sheetData>
    <row r="1" spans="1:8">
      <c r="A1" s="69" t="s">
        <v>79</v>
      </c>
      <c r="B1" s="69"/>
      <c r="C1" s="69"/>
      <c r="D1" s="69"/>
      <c r="E1" s="69"/>
      <c r="F1" s="69"/>
      <c r="G1" s="69"/>
      <c r="H1" s="69"/>
    </row>
    <row r="2" spans="1:8">
      <c r="A2" s="69" t="s">
        <v>80</v>
      </c>
      <c r="B2" s="69"/>
      <c r="C2" s="69"/>
      <c r="D2" s="69"/>
      <c r="E2" s="69"/>
      <c r="F2" s="69"/>
      <c r="G2" s="69"/>
      <c r="H2" s="69"/>
    </row>
    <row r="3" spans="1:8">
      <c r="A3" s="32" t="s">
        <v>81</v>
      </c>
      <c r="B3" s="30" t="s">
        <v>83</v>
      </c>
      <c r="C3" s="33" t="s">
        <v>85</v>
      </c>
      <c r="D3" s="33" t="s">
        <v>85</v>
      </c>
      <c r="E3" s="71" t="s">
        <v>88</v>
      </c>
      <c r="F3" s="71" t="s">
        <v>89</v>
      </c>
      <c r="G3" s="71" t="s">
        <v>90</v>
      </c>
      <c r="H3" s="71" t="s">
        <v>91</v>
      </c>
    </row>
    <row r="4" spans="1:8">
      <c r="A4" s="34" t="s">
        <v>82</v>
      </c>
      <c r="B4" s="28" t="s">
        <v>84</v>
      </c>
      <c r="C4" s="35" t="s">
        <v>86</v>
      </c>
      <c r="D4" s="35" t="s">
        <v>87</v>
      </c>
      <c r="E4" s="72"/>
      <c r="F4" s="72"/>
      <c r="G4" s="72"/>
      <c r="H4" s="72"/>
    </row>
    <row r="5" spans="1:8">
      <c r="A5" s="9"/>
    </row>
    <row r="6" spans="1:8">
      <c r="A6" s="6" t="s">
        <v>92</v>
      </c>
      <c r="B6" s="11">
        <v>54</v>
      </c>
      <c r="C6" s="12">
        <v>8000</v>
      </c>
      <c r="D6" s="12">
        <f t="shared" ref="D6:D16" si="0">B6*C6</f>
        <v>432000</v>
      </c>
      <c r="E6" s="12">
        <f t="shared" ref="E6:E16" si="1">IF(D6&gt;=1450000,12%*D6,IF(D6&gt;=1000000,10%*D6,5%*D6))</f>
        <v>21600</v>
      </c>
      <c r="F6" s="12">
        <f t="shared" ref="F6:F16" si="2">IF(B6&gt;=90,16%*D6,IF(B6&gt;=56,10%*D6,0%*D6))</f>
        <v>0</v>
      </c>
      <c r="G6" s="8" t="str">
        <f t="shared" ref="G6:G16" si="3">IF(E6&gt;=1000000,"LAPTOP",IF(E6&gt;=550000,"MONITOR","MOUSE"))</f>
        <v>MOUSE</v>
      </c>
      <c r="H6" s="12">
        <f t="shared" ref="H6:H16" si="4">D6+E6-F6</f>
        <v>453600</v>
      </c>
    </row>
    <row r="7" spans="1:8">
      <c r="A7" s="6" t="s">
        <v>93</v>
      </c>
      <c r="B7" s="11">
        <v>55</v>
      </c>
      <c r="C7" s="12">
        <v>5500</v>
      </c>
      <c r="D7" s="12">
        <f t="shared" si="0"/>
        <v>302500</v>
      </c>
      <c r="E7" s="12">
        <f t="shared" si="1"/>
        <v>15125</v>
      </c>
      <c r="F7" s="12">
        <f t="shared" si="2"/>
        <v>0</v>
      </c>
      <c r="G7" s="8" t="str">
        <f t="shared" si="3"/>
        <v>MOUSE</v>
      </c>
      <c r="H7" s="12">
        <f t="shared" si="4"/>
        <v>317625</v>
      </c>
    </row>
    <row r="8" spans="1:8">
      <c r="A8" s="6" t="s">
        <v>94</v>
      </c>
      <c r="B8" s="11">
        <v>60</v>
      </c>
      <c r="C8" s="12">
        <v>75000</v>
      </c>
      <c r="D8" s="12">
        <f t="shared" si="0"/>
        <v>4500000</v>
      </c>
      <c r="E8" s="12">
        <f t="shared" si="1"/>
        <v>540000</v>
      </c>
      <c r="F8" s="12">
        <f t="shared" si="2"/>
        <v>450000</v>
      </c>
      <c r="G8" s="8" t="str">
        <f t="shared" si="3"/>
        <v>MOUSE</v>
      </c>
      <c r="H8" s="12">
        <f t="shared" si="4"/>
        <v>4590000</v>
      </c>
    </row>
    <row r="9" spans="1:8">
      <c r="A9" s="6" t="s">
        <v>95</v>
      </c>
      <c r="B9" s="11">
        <v>94</v>
      </c>
      <c r="C9" s="12">
        <v>250000</v>
      </c>
      <c r="D9" s="12">
        <f t="shared" si="0"/>
        <v>23500000</v>
      </c>
      <c r="E9" s="12">
        <f t="shared" si="1"/>
        <v>2820000</v>
      </c>
      <c r="F9" s="12">
        <f t="shared" si="2"/>
        <v>3760000</v>
      </c>
      <c r="G9" s="8" t="str">
        <f t="shared" si="3"/>
        <v>LAPTOP</v>
      </c>
      <c r="H9" s="12">
        <f t="shared" si="4"/>
        <v>22560000</v>
      </c>
    </row>
    <row r="10" spans="1:8">
      <c r="A10" s="6" t="s">
        <v>96</v>
      </c>
      <c r="B10" s="11">
        <v>50</v>
      </c>
      <c r="C10" s="12">
        <v>750000</v>
      </c>
      <c r="D10" s="12">
        <f t="shared" si="0"/>
        <v>37500000</v>
      </c>
      <c r="E10" s="12">
        <f t="shared" si="1"/>
        <v>4500000</v>
      </c>
      <c r="F10" s="12">
        <f t="shared" si="2"/>
        <v>0</v>
      </c>
      <c r="G10" s="8" t="str">
        <f t="shared" si="3"/>
        <v>LAPTOP</v>
      </c>
      <c r="H10" s="12">
        <f t="shared" si="4"/>
        <v>42000000</v>
      </c>
    </row>
    <row r="11" spans="1:8">
      <c r="A11" s="6" t="s">
        <v>97</v>
      </c>
      <c r="B11" s="11">
        <v>67</v>
      </c>
      <c r="C11" s="12">
        <v>50000</v>
      </c>
      <c r="D11" s="12">
        <v>3350000</v>
      </c>
      <c r="E11" s="12">
        <f t="shared" si="1"/>
        <v>402000</v>
      </c>
      <c r="F11" s="12">
        <f t="shared" si="2"/>
        <v>335000</v>
      </c>
      <c r="G11" s="8" t="str">
        <f t="shared" si="3"/>
        <v>MOUSE</v>
      </c>
      <c r="H11" s="12">
        <f t="shared" si="4"/>
        <v>3417000</v>
      </c>
    </row>
    <row r="12" spans="1:8">
      <c r="A12" s="6" t="s">
        <v>98</v>
      </c>
      <c r="B12" s="11">
        <v>32</v>
      </c>
      <c r="C12" s="12">
        <v>45000</v>
      </c>
      <c r="D12" s="12">
        <f t="shared" si="0"/>
        <v>1440000</v>
      </c>
      <c r="E12" s="12">
        <f t="shared" si="1"/>
        <v>144000</v>
      </c>
      <c r="F12" s="12">
        <f t="shared" si="2"/>
        <v>0</v>
      </c>
      <c r="G12" s="8" t="str">
        <f t="shared" si="3"/>
        <v>MOUSE</v>
      </c>
      <c r="H12" s="12">
        <f t="shared" si="4"/>
        <v>1584000</v>
      </c>
    </row>
    <row r="13" spans="1:8">
      <c r="A13" s="6" t="s">
        <v>99</v>
      </c>
      <c r="B13" s="11">
        <v>89</v>
      </c>
      <c r="C13" s="12">
        <v>56000</v>
      </c>
      <c r="D13" s="12">
        <f t="shared" si="0"/>
        <v>4984000</v>
      </c>
      <c r="E13" s="12">
        <f t="shared" si="1"/>
        <v>598080</v>
      </c>
      <c r="F13" s="12">
        <f t="shared" si="2"/>
        <v>498400</v>
      </c>
      <c r="G13" s="8" t="str">
        <f t="shared" si="3"/>
        <v>MONITOR</v>
      </c>
      <c r="H13" s="12">
        <f t="shared" si="4"/>
        <v>5083680</v>
      </c>
    </row>
    <row r="14" spans="1:8">
      <c r="A14" s="6" t="s">
        <v>100</v>
      </c>
      <c r="B14" s="11">
        <v>90</v>
      </c>
      <c r="C14" s="12">
        <v>7500</v>
      </c>
      <c r="D14" s="12">
        <f t="shared" si="0"/>
        <v>675000</v>
      </c>
      <c r="E14" s="12">
        <f t="shared" si="1"/>
        <v>33750</v>
      </c>
      <c r="F14" s="12">
        <f t="shared" si="2"/>
        <v>108000</v>
      </c>
      <c r="G14" s="8" t="str">
        <f t="shared" si="3"/>
        <v>MOUSE</v>
      </c>
      <c r="H14" s="12">
        <f t="shared" si="4"/>
        <v>600750</v>
      </c>
    </row>
    <row r="15" spans="1:8">
      <c r="A15" s="6" t="s">
        <v>101</v>
      </c>
      <c r="B15" s="11">
        <v>100</v>
      </c>
      <c r="C15" s="12">
        <v>15000</v>
      </c>
      <c r="D15" s="12">
        <f t="shared" si="0"/>
        <v>1500000</v>
      </c>
      <c r="E15" s="12">
        <f t="shared" si="1"/>
        <v>180000</v>
      </c>
      <c r="F15" s="12">
        <f t="shared" si="2"/>
        <v>240000</v>
      </c>
      <c r="G15" s="8" t="str">
        <f t="shared" si="3"/>
        <v>MOUSE</v>
      </c>
      <c r="H15" s="12">
        <f t="shared" si="4"/>
        <v>1440000</v>
      </c>
    </row>
    <row r="16" spans="1:8">
      <c r="A16" s="6" t="s">
        <v>102</v>
      </c>
      <c r="B16" s="11">
        <v>99</v>
      </c>
      <c r="C16" s="12">
        <v>150</v>
      </c>
      <c r="D16" s="12">
        <f t="shared" si="0"/>
        <v>14850</v>
      </c>
      <c r="E16" s="12">
        <f t="shared" si="1"/>
        <v>742.5</v>
      </c>
      <c r="F16" s="12">
        <f t="shared" si="2"/>
        <v>2376</v>
      </c>
      <c r="G16" s="8" t="str">
        <f t="shared" si="3"/>
        <v>MOUSE</v>
      </c>
      <c r="H16" s="12">
        <f t="shared" si="4"/>
        <v>13216.5</v>
      </c>
    </row>
    <row r="18" spans="6:8">
      <c r="F18" s="26" t="s">
        <v>103</v>
      </c>
      <c r="G18" s="31">
        <f>SUM(H6:H16)</f>
        <v>82059871.5</v>
      </c>
      <c r="H18" s="10"/>
    </row>
    <row r="19" spans="6:8">
      <c r="F19" s="26" t="s">
        <v>104</v>
      </c>
      <c r="G19" s="31">
        <f>MAX(H6:H16)</f>
        <v>42000000</v>
      </c>
      <c r="H19" s="10"/>
    </row>
    <row r="20" spans="6:8">
      <c r="F20" s="26" t="s">
        <v>105</v>
      </c>
      <c r="G20" s="31">
        <f>MIN(H6:H16)</f>
        <v>13216.5</v>
      </c>
      <c r="H20" s="10"/>
    </row>
    <row r="21" spans="6:8">
      <c r="F21" s="26" t="s">
        <v>106</v>
      </c>
      <c r="G21" s="31">
        <f>AVERAGE(H6:H16)</f>
        <v>7459988.3181818184</v>
      </c>
      <c r="H21" s="10"/>
    </row>
  </sheetData>
  <mergeCells count="6">
    <mergeCell ref="A1:H1"/>
    <mergeCell ref="A2:H2"/>
    <mergeCell ref="E3:E4"/>
    <mergeCell ref="F3:F4"/>
    <mergeCell ref="G3:G4"/>
    <mergeCell ref="H3:H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E24" sqref="E24"/>
    </sheetView>
  </sheetViews>
  <sheetFormatPr defaultRowHeight="15"/>
  <cols>
    <col min="4" max="4" width="23.140625" customWidth="1"/>
    <col min="5" max="5" width="24.42578125" customWidth="1"/>
    <col min="7" max="7" width="24" customWidth="1"/>
    <col min="8" max="8" width="15" customWidth="1"/>
  </cols>
  <sheetData>
    <row r="1" spans="1:10">
      <c r="A1" s="69"/>
      <c r="B1" s="69"/>
      <c r="C1" s="69"/>
      <c r="D1" s="69"/>
      <c r="E1" s="69"/>
      <c r="F1" s="69"/>
      <c r="G1" s="69"/>
      <c r="H1" s="69"/>
      <c r="I1" s="69"/>
    </row>
    <row r="2" spans="1:10">
      <c r="A2" s="53" t="s">
        <v>107</v>
      </c>
      <c r="B2" s="54"/>
      <c r="C2" s="54"/>
      <c r="D2" s="54"/>
      <c r="E2" s="54"/>
      <c r="F2" s="54"/>
      <c r="G2" s="54"/>
      <c r="H2" s="55"/>
      <c r="I2" s="22"/>
    </row>
    <row r="3" spans="1:10">
      <c r="A3" s="66" t="s">
        <v>108</v>
      </c>
      <c r="B3" s="67"/>
      <c r="C3" s="67"/>
      <c r="D3" s="67"/>
      <c r="E3" s="67"/>
      <c r="F3" s="67"/>
      <c r="G3" s="67"/>
      <c r="H3" s="68"/>
      <c r="I3" s="22"/>
    </row>
    <row r="5" spans="1:10">
      <c r="A5" s="29" t="s">
        <v>109</v>
      </c>
      <c r="B5" s="32" t="s">
        <v>110</v>
      </c>
      <c r="C5" s="74" t="s">
        <v>111</v>
      </c>
      <c r="D5" s="73" t="s">
        <v>112</v>
      </c>
      <c r="E5" s="32" t="s">
        <v>113</v>
      </c>
      <c r="F5" s="74" t="s">
        <v>114</v>
      </c>
      <c r="G5" s="73" t="s">
        <v>115</v>
      </c>
      <c r="H5" s="32" t="s">
        <v>116</v>
      </c>
    </row>
    <row r="6" spans="1:10">
      <c r="A6" s="27" t="s">
        <v>117</v>
      </c>
      <c r="B6" s="34" t="s">
        <v>118</v>
      </c>
      <c r="C6" s="61"/>
      <c r="D6" s="59"/>
      <c r="E6" s="34" t="s">
        <v>119</v>
      </c>
      <c r="F6" s="61"/>
      <c r="G6" s="59"/>
      <c r="H6" s="34" t="s">
        <v>113</v>
      </c>
      <c r="J6" s="10"/>
    </row>
    <row r="7" spans="1:10">
      <c r="A7" s="4">
        <v>1</v>
      </c>
      <c r="B7" s="4" t="s">
        <v>120</v>
      </c>
      <c r="C7" s="13" t="s">
        <v>121</v>
      </c>
      <c r="D7" s="13" t="str">
        <f t="shared" ref="D7:D18" si="0">IF(C7="I","MANAGER",IF(C7="II","KEPALA BAGIAN",IF(C7="III","KARYAWAN")))</f>
        <v>MANAGER</v>
      </c>
      <c r="E7" s="4">
        <f>IF(D7="manager", 2500000,IF(D7="kepala bagian",  1500000,IF(D7="karyawan", 1000000)))</f>
        <v>2500000</v>
      </c>
      <c r="F7" s="13" t="s">
        <v>122</v>
      </c>
      <c r="G7" s="13" t="str">
        <f>IF(F7="kawin",15%*E7,"0")</f>
        <v>0</v>
      </c>
      <c r="H7" s="4">
        <f>E7+G7</f>
        <v>2500000</v>
      </c>
      <c r="J7" s="10"/>
    </row>
    <row r="8" spans="1:10">
      <c r="A8" s="13">
        <v>2</v>
      </c>
      <c r="B8" s="13" t="s">
        <v>123</v>
      </c>
      <c r="C8" s="13" t="s">
        <v>121</v>
      </c>
      <c r="D8" s="13" t="str">
        <f t="shared" si="0"/>
        <v>MANAGER</v>
      </c>
      <c r="E8" s="13">
        <f t="shared" ref="E8:E18" si="1">IF(D8="manager",2500000,IF(D8="kepala bagian",1500000,IF(D8="karyawan",1000000)))</f>
        <v>2500000</v>
      </c>
      <c r="F8" s="13" t="s">
        <v>124</v>
      </c>
      <c r="G8" s="13">
        <f>IF(F8="kawin",15%*E8,"0")</f>
        <v>375000</v>
      </c>
      <c r="H8" s="18">
        <f t="shared" ref="H8:H18" si="2">E8+G8</f>
        <v>2875000</v>
      </c>
    </row>
    <row r="9" spans="1:10">
      <c r="A9" s="13">
        <v>3</v>
      </c>
      <c r="B9" s="13" t="s">
        <v>125</v>
      </c>
      <c r="C9" s="13" t="s">
        <v>126</v>
      </c>
      <c r="D9" s="13" t="str">
        <f t="shared" si="0"/>
        <v>KEPALA BAGIAN</v>
      </c>
      <c r="E9" s="14">
        <f t="shared" si="1"/>
        <v>1500000</v>
      </c>
      <c r="F9" s="13" t="s">
        <v>122</v>
      </c>
      <c r="G9" s="21" t="str">
        <f t="shared" ref="G9:G18" si="3">IF(F9="kawin",15%*E9,"0")</f>
        <v>0</v>
      </c>
      <c r="H9" s="18">
        <f t="shared" si="2"/>
        <v>1500000</v>
      </c>
    </row>
    <row r="10" spans="1:10">
      <c r="A10" s="13">
        <v>4</v>
      </c>
      <c r="B10" s="13" t="s">
        <v>127</v>
      </c>
      <c r="C10" s="13" t="s">
        <v>128</v>
      </c>
      <c r="D10" s="13" t="str">
        <f t="shared" si="0"/>
        <v>KARYAWAN</v>
      </c>
      <c r="E10" s="13">
        <f t="shared" si="1"/>
        <v>1000000</v>
      </c>
      <c r="F10" s="13" t="s">
        <v>122</v>
      </c>
      <c r="G10" s="21" t="str">
        <f t="shared" si="3"/>
        <v>0</v>
      </c>
      <c r="H10" s="18">
        <f t="shared" si="2"/>
        <v>1000000</v>
      </c>
    </row>
    <row r="11" spans="1:10">
      <c r="A11" s="13">
        <v>5</v>
      </c>
      <c r="B11" s="13" t="s">
        <v>129</v>
      </c>
      <c r="C11" s="13" t="s">
        <v>126</v>
      </c>
      <c r="D11" s="13" t="str">
        <f t="shared" si="0"/>
        <v>KEPALA BAGIAN</v>
      </c>
      <c r="E11" s="13">
        <f t="shared" si="1"/>
        <v>1500000</v>
      </c>
      <c r="F11" s="13" t="s">
        <v>124</v>
      </c>
      <c r="G11" s="21">
        <f t="shared" si="3"/>
        <v>225000</v>
      </c>
      <c r="H11" s="18">
        <f t="shared" si="2"/>
        <v>1725000</v>
      </c>
    </row>
    <row r="12" spans="1:10">
      <c r="A12" s="13">
        <v>6</v>
      </c>
      <c r="B12" s="13" t="s">
        <v>130</v>
      </c>
      <c r="C12" s="13" t="s">
        <v>126</v>
      </c>
      <c r="D12" s="13" t="str">
        <f t="shared" si="0"/>
        <v>KEPALA BAGIAN</v>
      </c>
      <c r="E12" s="13">
        <f t="shared" si="1"/>
        <v>1500000</v>
      </c>
      <c r="F12" s="13" t="s">
        <v>124</v>
      </c>
      <c r="G12" s="21">
        <f t="shared" si="3"/>
        <v>225000</v>
      </c>
      <c r="H12" s="18">
        <f t="shared" si="2"/>
        <v>1725000</v>
      </c>
    </row>
    <row r="13" spans="1:10">
      <c r="A13" s="13">
        <v>7</v>
      </c>
      <c r="B13" s="13" t="s">
        <v>131</v>
      </c>
      <c r="C13" s="13" t="s">
        <v>121</v>
      </c>
      <c r="D13" s="13" t="str">
        <f t="shared" si="0"/>
        <v>MANAGER</v>
      </c>
      <c r="E13" s="13">
        <f t="shared" si="1"/>
        <v>2500000</v>
      </c>
      <c r="F13" s="13" t="s">
        <v>122</v>
      </c>
      <c r="G13" s="21" t="str">
        <f t="shared" si="3"/>
        <v>0</v>
      </c>
      <c r="H13" s="18">
        <f t="shared" si="2"/>
        <v>2500000</v>
      </c>
    </row>
    <row r="14" spans="1:10">
      <c r="A14" s="13">
        <v>8</v>
      </c>
      <c r="B14" s="13" t="s">
        <v>132</v>
      </c>
      <c r="C14" s="13" t="s">
        <v>128</v>
      </c>
      <c r="D14" s="13" t="str">
        <f t="shared" si="0"/>
        <v>KARYAWAN</v>
      </c>
      <c r="E14" s="13">
        <f t="shared" si="1"/>
        <v>1000000</v>
      </c>
      <c r="F14" s="13" t="s">
        <v>122</v>
      </c>
      <c r="G14" s="21" t="str">
        <f t="shared" si="3"/>
        <v>0</v>
      </c>
      <c r="H14" s="18">
        <f t="shared" si="2"/>
        <v>1000000</v>
      </c>
    </row>
    <row r="15" spans="1:10">
      <c r="A15" s="13">
        <v>9</v>
      </c>
      <c r="B15" s="13" t="s">
        <v>133</v>
      </c>
      <c r="C15" s="13" t="s">
        <v>121</v>
      </c>
      <c r="D15" s="13" t="str">
        <f t="shared" si="0"/>
        <v>MANAGER</v>
      </c>
      <c r="E15" s="13">
        <f t="shared" si="1"/>
        <v>2500000</v>
      </c>
      <c r="F15" s="13" t="s">
        <v>124</v>
      </c>
      <c r="G15" s="21">
        <f t="shared" si="3"/>
        <v>375000</v>
      </c>
      <c r="H15" s="18">
        <f t="shared" si="2"/>
        <v>2875000</v>
      </c>
    </row>
    <row r="16" spans="1:10">
      <c r="A16" s="13">
        <v>10</v>
      </c>
      <c r="B16" s="13" t="s">
        <v>134</v>
      </c>
      <c r="C16" s="13" t="s">
        <v>126</v>
      </c>
      <c r="D16" s="13" t="str">
        <f t="shared" si="0"/>
        <v>KEPALA BAGIAN</v>
      </c>
      <c r="E16" s="13">
        <f t="shared" si="1"/>
        <v>1500000</v>
      </c>
      <c r="F16" s="13" t="s">
        <v>124</v>
      </c>
      <c r="G16" s="21">
        <f t="shared" si="3"/>
        <v>225000</v>
      </c>
      <c r="H16" s="18">
        <f t="shared" si="2"/>
        <v>1725000</v>
      </c>
    </row>
    <row r="17" spans="1:8">
      <c r="A17" s="13">
        <v>11</v>
      </c>
      <c r="B17" s="13" t="s">
        <v>135</v>
      </c>
      <c r="C17" s="13" t="s">
        <v>126</v>
      </c>
      <c r="D17" s="13" t="str">
        <f t="shared" si="0"/>
        <v>KEPALA BAGIAN</v>
      </c>
      <c r="E17" s="13">
        <f t="shared" si="1"/>
        <v>1500000</v>
      </c>
      <c r="F17" s="13" t="s">
        <v>124</v>
      </c>
      <c r="G17" s="21">
        <f t="shared" si="3"/>
        <v>225000</v>
      </c>
      <c r="H17" s="18">
        <f t="shared" si="2"/>
        <v>1725000</v>
      </c>
    </row>
    <row r="18" spans="1:8">
      <c r="A18" s="13">
        <v>12</v>
      </c>
      <c r="B18" s="13" t="s">
        <v>136</v>
      </c>
      <c r="C18" s="13" t="s">
        <v>128</v>
      </c>
      <c r="D18" s="13" t="str">
        <f t="shared" si="0"/>
        <v>KARYAWAN</v>
      </c>
      <c r="E18" s="13">
        <f t="shared" si="1"/>
        <v>1000000</v>
      </c>
      <c r="F18" s="13" t="s">
        <v>124</v>
      </c>
      <c r="G18" s="21">
        <f t="shared" si="3"/>
        <v>150000</v>
      </c>
      <c r="H18" s="18">
        <f t="shared" si="2"/>
        <v>1150000</v>
      </c>
    </row>
  </sheetData>
  <mergeCells count="7">
    <mergeCell ref="A1:I1"/>
    <mergeCell ref="D5:D6"/>
    <mergeCell ref="C5:C6"/>
    <mergeCell ref="F5:F6"/>
    <mergeCell ref="G5:G6"/>
    <mergeCell ref="A3:H3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17"/>
  <sheetViews>
    <sheetView tabSelected="1" workbookViewId="0">
      <selection sqref="A1:H3"/>
    </sheetView>
  </sheetViews>
  <sheetFormatPr defaultRowHeight="15"/>
  <cols>
    <col min="1" max="1" width="12.28515625" customWidth="1"/>
    <col min="2" max="2" width="13.7109375" customWidth="1"/>
    <col min="3" max="3" width="12.140625" customWidth="1"/>
    <col min="4" max="4" width="11.85546875" customWidth="1"/>
    <col min="5" max="6" width="18.140625" customWidth="1"/>
    <col min="7" max="7" width="13.85546875" customWidth="1"/>
    <col min="8" max="8" width="15.140625" customWidth="1"/>
  </cols>
  <sheetData>
    <row r="1" spans="1:101">
      <c r="A1" s="77" t="s">
        <v>137</v>
      </c>
      <c r="B1" s="78"/>
      <c r="C1" s="78"/>
      <c r="D1" s="78"/>
      <c r="E1" s="78"/>
      <c r="F1" s="78"/>
      <c r="G1" s="78"/>
      <c r="H1" s="7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</row>
    <row r="2" spans="1:101">
      <c r="A2" s="80" t="s">
        <v>138</v>
      </c>
      <c r="B2" s="75"/>
      <c r="C2" s="75"/>
      <c r="D2" s="75"/>
      <c r="E2" s="75"/>
      <c r="F2" s="75"/>
      <c r="G2" s="75"/>
      <c r="H2" s="81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</row>
    <row r="3" spans="1:101">
      <c r="A3" s="82" t="s">
        <v>139</v>
      </c>
      <c r="B3" s="83"/>
      <c r="C3" s="83"/>
      <c r="D3" s="83"/>
      <c r="E3" s="83"/>
      <c r="F3" s="83"/>
      <c r="G3" s="83"/>
      <c r="H3" s="84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</row>
    <row r="4" spans="1:101">
      <c r="A4" s="25"/>
      <c r="B4" s="25"/>
      <c r="C4" s="25"/>
      <c r="D4" s="25"/>
      <c r="E4" s="25"/>
      <c r="F4" s="25"/>
      <c r="G4" s="25"/>
      <c r="H4" s="2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</row>
    <row r="5" spans="1:101">
      <c r="A5" s="76" t="s">
        <v>140</v>
      </c>
      <c r="B5" s="76" t="s">
        <v>57</v>
      </c>
      <c r="C5" s="76" t="s">
        <v>141</v>
      </c>
      <c r="D5" s="76" t="s">
        <v>142</v>
      </c>
      <c r="E5" s="76" t="s">
        <v>143</v>
      </c>
      <c r="F5" s="76" t="s">
        <v>161</v>
      </c>
      <c r="G5" s="76" t="s">
        <v>144</v>
      </c>
      <c r="H5" s="76" t="s">
        <v>162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</row>
    <row r="6" spans="1:101">
      <c r="A6" s="76"/>
      <c r="B6" s="76"/>
      <c r="C6" s="76"/>
      <c r="D6" s="76"/>
      <c r="E6" s="76"/>
      <c r="F6" s="76"/>
      <c r="G6" s="76"/>
      <c r="H6" s="7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</row>
    <row r="7" spans="1:101">
      <c r="A7" s="15" t="s">
        <v>145</v>
      </c>
      <c r="B7" s="15" t="s">
        <v>149</v>
      </c>
      <c r="C7" s="15" t="str">
        <f>IF(LEFT(A7,2)="21","TYPE 21",IF(LEFT(A7,2)="45","TYPE 45",IF(LEFT(A7,2)="70","TYPE 70")))</f>
        <v>TYPE 21</v>
      </c>
      <c r="D7" s="15" t="str">
        <f>IF(MID(A7,4,2)="SH","SEDERHANA",IF(MID(A7,4,2)="MN","MENENGAH",IF(MID(A7,4,2)="MW","MEWAH")))</f>
        <v>SEDERHANA</v>
      </c>
      <c r="E7" s="15" t="str">
        <f>IF(RIGHT(A7,2)="20","20000000",IF(RIGHT(A7,2)="40","40000000",IF(RIGHT(A7,2)="90","90000000")))</f>
        <v>20000000</v>
      </c>
      <c r="F7" s="15" t="s">
        <v>159</v>
      </c>
      <c r="G7" s="15">
        <f>IF(AND(D7="SEDERHANA",F7="Cash"),10%*E7,IF(AND(D7="Menengah",F7="cash"),20%*E7,IF(AND(D7="Mewah",F7="cash"),30%*E7)))</f>
        <v>2000000</v>
      </c>
      <c r="H7" s="15">
        <f>E7-G7</f>
        <v>18000000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</row>
    <row r="8" spans="1:101">
      <c r="A8" s="15" t="s">
        <v>146</v>
      </c>
      <c r="B8" s="15" t="s">
        <v>150</v>
      </c>
      <c r="C8" s="15" t="str">
        <f>IF(LEFT(A8,2)="21","TYPE21",IF(LEFT(A8,2)="45","TYPE45",IF(LEFT(A8,2)="70","TYPE70")))</f>
        <v>TYPE70</v>
      </c>
      <c r="D8" s="15" t="str">
        <f t="shared" ref="D8:D16" si="0">IF(MID(A8,4,2)="SH","SEDERHANA",IF(MID(A8,4,2)="MN","MENENGAH",IF(MID(A8,4,2)="MW","MEWAH")))</f>
        <v>MEWAH</v>
      </c>
      <c r="E8" s="15" t="str">
        <f t="shared" ref="E8:E16" si="1">IF(RIGHT(A8,2)="20","20000000",IF(RIGHT(A8,2)="40","40000000",IF(RIGHT(A8,2)="90","90000000")))</f>
        <v>90000000</v>
      </c>
      <c r="F8" s="15" t="s">
        <v>159</v>
      </c>
      <c r="G8" s="15">
        <f>IF(AND(D8="SEDERHANA",F8="Cash"),10%*E8,IF(AND(D8="Menengah",F8="cash"),20%*E8,IF(AND(D8="Mewah",F8="cash"),30%*E8)))</f>
        <v>27000000</v>
      </c>
      <c r="H8" s="15">
        <f t="shared" ref="H8:H15" si="2">E8-G8</f>
        <v>63000000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</row>
    <row r="9" spans="1:101">
      <c r="A9" s="15" t="s">
        <v>147</v>
      </c>
      <c r="B9" s="15" t="s">
        <v>151</v>
      </c>
      <c r="C9" s="15" t="str">
        <f>IF(LEFT(A9,2)="21","TYPE 21",IF(LEFT(A9,2)="45","TYPE45",IF(LEFT(A9,2)="70","TYPE70")))</f>
        <v>TYPE45</v>
      </c>
      <c r="D9" s="15" t="str">
        <f t="shared" si="0"/>
        <v>MENENGAH</v>
      </c>
      <c r="E9" s="15" t="str">
        <f t="shared" si="1"/>
        <v>40000000</v>
      </c>
      <c r="F9" s="15" t="s">
        <v>160</v>
      </c>
      <c r="G9" s="15">
        <f>IF(AND(D9="SEDERHANA",F9="Kredit"),10%*E9,IF(AND(D9="Menengah",F9="kredit"),20%*E9,IF(AND(D9="Mewah",F9="kredit"),30%*E9)))</f>
        <v>8000000</v>
      </c>
      <c r="H9" s="15">
        <f t="shared" si="2"/>
        <v>32000000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</row>
    <row r="10" spans="1:101">
      <c r="A10" s="15" t="s">
        <v>146</v>
      </c>
      <c r="B10" s="15" t="s">
        <v>152</v>
      </c>
      <c r="C10" s="15" t="str">
        <f>IF(LEFT(A10,2)="21","TYPE 21",IF(LEFT(A10,2)="45","TYPE45",IF(LEFT(A10,2)="70","TYPE70")))</f>
        <v>TYPE70</v>
      </c>
      <c r="D10" s="15" t="str">
        <f t="shared" si="0"/>
        <v>MEWAH</v>
      </c>
      <c r="E10" s="15" t="str">
        <f t="shared" si="1"/>
        <v>90000000</v>
      </c>
      <c r="F10" s="15" t="s">
        <v>159</v>
      </c>
      <c r="G10" s="15">
        <f t="shared" ref="G10:G16" si="3">IF(AND(D10="SEDERHANA",F10="Cash"),10%*E10,IF(AND(D10="Menengah",F10="cash"),20%*E10,IF(AND(D10="Mewah",F10="cash"),30%*E10)))</f>
        <v>27000000</v>
      </c>
      <c r="H10" s="15">
        <f t="shared" si="2"/>
        <v>63000000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</row>
    <row r="11" spans="1:101">
      <c r="A11" s="15" t="s">
        <v>145</v>
      </c>
      <c r="B11" s="15" t="s">
        <v>153</v>
      </c>
      <c r="C11" s="15" t="str">
        <f t="shared" ref="C11:C16" si="4">IF(LEFT(A11,2)="21","TYPE 21",IF(LEFT(A11,2)="45","TYPE45",IF(LEFT(A11,2)="70","TYPE70")))</f>
        <v>TYPE 21</v>
      </c>
      <c r="D11" s="15" t="str">
        <f t="shared" si="0"/>
        <v>SEDERHANA</v>
      </c>
      <c r="E11" s="15" t="str">
        <f t="shared" si="1"/>
        <v>20000000</v>
      </c>
      <c r="F11" s="15" t="s">
        <v>160</v>
      </c>
      <c r="G11" s="15">
        <f>IF(AND(D11="SEDERHANA",F11="kredit"),10%*E11,IF(AND(D11="Menengah",F11="kredit"),20%*E11,IF(AND(D11="Mewah",F11="kredit"),30%*E11)))</f>
        <v>2000000</v>
      </c>
      <c r="H11" s="15">
        <f t="shared" si="2"/>
        <v>18000000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</row>
    <row r="12" spans="1:101">
      <c r="A12" s="15" t="s">
        <v>147</v>
      </c>
      <c r="B12" s="15" t="s">
        <v>154</v>
      </c>
      <c r="C12" s="15" t="str">
        <f t="shared" si="4"/>
        <v>TYPE45</v>
      </c>
      <c r="D12" s="15" t="str">
        <f t="shared" si="0"/>
        <v>MENENGAH</v>
      </c>
      <c r="E12" s="15" t="str">
        <f t="shared" si="1"/>
        <v>40000000</v>
      </c>
      <c r="F12" s="15" t="s">
        <v>160</v>
      </c>
      <c r="G12" s="15">
        <f>IF(AND(D12="SEDERHANA",F12="Kredit"),10%*E12,IF(AND(D12="Menengah",F12="Kredit"),20%*E12,IF(AND(D12="Mewah",F12="Kredit"),30%*E12)))</f>
        <v>8000000</v>
      </c>
      <c r="H12" s="15">
        <f t="shared" si="2"/>
        <v>32000000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</row>
    <row r="13" spans="1:101">
      <c r="A13" s="15" t="s">
        <v>145</v>
      </c>
      <c r="B13" s="15" t="s">
        <v>155</v>
      </c>
      <c r="C13" s="15" t="str">
        <f t="shared" si="4"/>
        <v>TYPE 21</v>
      </c>
      <c r="D13" s="15" t="str">
        <f t="shared" si="0"/>
        <v>SEDERHANA</v>
      </c>
      <c r="E13" s="15" t="str">
        <f t="shared" si="1"/>
        <v>20000000</v>
      </c>
      <c r="F13" s="15" t="s">
        <v>159</v>
      </c>
      <c r="G13" s="15">
        <f t="shared" si="3"/>
        <v>2000000</v>
      </c>
      <c r="H13" s="15">
        <f t="shared" si="2"/>
        <v>18000000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101">
      <c r="A14" s="15" t="s">
        <v>146</v>
      </c>
      <c r="B14" s="15" t="s">
        <v>156</v>
      </c>
      <c r="C14" s="15" t="str">
        <f t="shared" si="4"/>
        <v>TYPE70</v>
      </c>
      <c r="D14" s="15" t="str">
        <f t="shared" si="0"/>
        <v>MEWAH</v>
      </c>
      <c r="E14" s="15" t="str">
        <f t="shared" si="1"/>
        <v>90000000</v>
      </c>
      <c r="F14" s="15" t="s">
        <v>159</v>
      </c>
      <c r="G14" s="15">
        <f t="shared" si="3"/>
        <v>27000000</v>
      </c>
      <c r="H14" s="15">
        <f t="shared" si="2"/>
        <v>63000000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</row>
    <row r="15" spans="1:101">
      <c r="A15" s="15" t="s">
        <v>145</v>
      </c>
      <c r="B15" s="15" t="s">
        <v>157</v>
      </c>
      <c r="C15" s="15" t="str">
        <f t="shared" si="4"/>
        <v>TYPE 21</v>
      </c>
      <c r="D15" s="15" t="str">
        <f t="shared" si="0"/>
        <v>SEDERHANA</v>
      </c>
      <c r="E15" s="15" t="str">
        <f t="shared" si="1"/>
        <v>20000000</v>
      </c>
      <c r="F15" s="15" t="s">
        <v>160</v>
      </c>
      <c r="G15" s="15">
        <f>IF(AND(D15="SEDERHANA",F15="Kredit"),10%*E15,IF(AND(D15="Menengah",F15="Kredit"),20%*E15,IF(AND(D15="Mewah",F15="Kredit"),30%*E15)))</f>
        <v>2000000</v>
      </c>
      <c r="H15" s="15">
        <f t="shared" si="2"/>
        <v>18000000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</row>
    <row r="16" spans="1:101">
      <c r="A16" s="15" t="s">
        <v>147</v>
      </c>
      <c r="B16" s="15" t="s">
        <v>158</v>
      </c>
      <c r="C16" s="15" t="str">
        <f t="shared" si="4"/>
        <v>TYPE45</v>
      </c>
      <c r="D16" s="15" t="str">
        <f t="shared" si="0"/>
        <v>MENENGAH</v>
      </c>
      <c r="E16" s="15" t="str">
        <f t="shared" si="1"/>
        <v>40000000</v>
      </c>
      <c r="F16" s="15" t="s">
        <v>159</v>
      </c>
      <c r="G16" s="15">
        <f t="shared" si="3"/>
        <v>8000000</v>
      </c>
      <c r="H16" s="15">
        <f>E16-G16</f>
        <v>32000000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</row>
    <row r="17" spans="1:8">
      <c r="A17" s="25" t="s">
        <v>148</v>
      </c>
      <c r="B17" s="20">
        <f>SUM(H7:H16)</f>
        <v>357000000</v>
      </c>
      <c r="C17" s="20"/>
      <c r="D17" s="20"/>
      <c r="E17" s="20"/>
      <c r="F17" s="20"/>
      <c r="G17" s="20"/>
      <c r="H17" s="20"/>
    </row>
  </sheetData>
  <mergeCells count="11">
    <mergeCell ref="A1:H1"/>
    <mergeCell ref="A2:H2"/>
    <mergeCell ref="A3:H3"/>
    <mergeCell ref="D5:D6"/>
    <mergeCell ref="E5:E6"/>
    <mergeCell ref="G5:G6"/>
    <mergeCell ref="C5:C6"/>
    <mergeCell ref="B5:B6"/>
    <mergeCell ref="A5:A6"/>
    <mergeCell ref="F5:F6"/>
    <mergeCell ref="H5:H6"/>
  </mergeCells>
  <pageMargins left="0.7" right="0.7" top="0.75" bottom="0.75" header="0.3" footer="0.3"/>
  <pageSetup paperSize="25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A21" sqref="A21"/>
    </sheetView>
  </sheetViews>
  <sheetFormatPr defaultRowHeight="15"/>
  <cols>
    <col min="1" max="1" width="15.28515625" customWidth="1"/>
    <col min="2" max="2" width="11.28515625" customWidth="1"/>
    <col min="3" max="3" width="15.28515625" customWidth="1"/>
    <col min="4" max="4" width="12.42578125" customWidth="1"/>
    <col min="7" max="7" width="12.42578125" customWidth="1"/>
    <col min="9" max="9" width="12.28515625" customWidth="1"/>
    <col min="10" max="10" width="11.28515625" customWidth="1"/>
    <col min="11" max="11" width="18.28515625" customWidth="1"/>
  </cols>
  <sheetData>
    <row r="1" spans="1:11" ht="14.25" customHeight="1"/>
    <row r="2" spans="1:11" ht="21" customHeight="1">
      <c r="A2" s="36" t="s">
        <v>163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6.5" customHeight="1">
      <c r="A3" s="63" t="s">
        <v>186</v>
      </c>
      <c r="B3" s="63" t="s">
        <v>140</v>
      </c>
      <c r="C3" s="63" t="s">
        <v>142</v>
      </c>
      <c r="D3" s="63" t="s">
        <v>165</v>
      </c>
      <c r="E3" s="37" t="s">
        <v>166</v>
      </c>
      <c r="F3" s="63" t="s">
        <v>170</v>
      </c>
      <c r="G3" s="63"/>
      <c r="H3" s="63"/>
      <c r="I3" s="63"/>
      <c r="J3" s="71" t="s">
        <v>164</v>
      </c>
      <c r="K3" s="71" t="s">
        <v>187</v>
      </c>
    </row>
    <row r="4" spans="1:11">
      <c r="A4" s="63"/>
      <c r="B4" s="63"/>
      <c r="C4" s="63"/>
      <c r="D4" s="63"/>
      <c r="E4" s="38" t="s">
        <v>167</v>
      </c>
      <c r="F4" s="37" t="s">
        <v>168</v>
      </c>
      <c r="G4" s="37" t="s">
        <v>169</v>
      </c>
      <c r="H4" s="37" t="s">
        <v>171</v>
      </c>
      <c r="I4" s="38" t="s">
        <v>172</v>
      </c>
      <c r="J4" s="72"/>
      <c r="K4" s="72"/>
    </row>
    <row r="5" spans="1:11">
      <c r="A5" s="6" t="s">
        <v>173</v>
      </c>
      <c r="B5" s="6" t="s">
        <v>183</v>
      </c>
      <c r="C5" s="6" t="str">
        <f>IF(MID(B5,5,3)="BKL","BENGKEL",IF(MID(B5,5,3)="TKO","TOKO",IF(MID(B5,5,3)="RST","RUMAH SAKIT")))</f>
        <v>BENGKEL</v>
      </c>
      <c r="D5" s="6" t="str">
        <f>IF(RIGHT(B5,2)="07","700",IF(RIGHT(B5,2)="25","2500",IF(RIGHT(B5,2)="45","4500")))</f>
        <v>4500</v>
      </c>
      <c r="E5" s="6">
        <v>125</v>
      </c>
      <c r="F5" s="6">
        <v>250</v>
      </c>
      <c r="G5" s="6">
        <f>F5-E5</f>
        <v>125</v>
      </c>
      <c r="H5" s="6" t="str">
        <f>IF(LEFT(B5,3)="250","25000",IF(LEFT(B5,3)="500","50000",IF(LEFT(B5,3)="750","75000")))</f>
        <v>50000</v>
      </c>
      <c r="I5" s="6" t="str">
        <f>IF(D5="700","125",IF(D5="2500","250",IF(D5="4500","450")))</f>
        <v>450</v>
      </c>
      <c r="J5" s="6">
        <f>G5*I5</f>
        <v>56250</v>
      </c>
      <c r="K5" s="6">
        <f>H5+J5</f>
        <v>106250</v>
      </c>
    </row>
    <row r="6" spans="1:11">
      <c r="A6" s="6" t="s">
        <v>174</v>
      </c>
      <c r="B6" s="6" t="s">
        <v>184</v>
      </c>
      <c r="C6" s="6" t="str">
        <f t="shared" ref="C6:C14" si="0">IF(MID(B6,5,3)="BKL","BENGKEL",IF(MID(B6,5,3)="TKO","TOKO",IF(MID(B6,5,3)="RST","RUMAH SAKIT")))</f>
        <v>TOKO</v>
      </c>
      <c r="D6" s="6" t="str">
        <f t="shared" ref="D6:D14" si="1">IF(RIGHT(B6,2)="07","700",IF(RIGHT(B6,2)="25","2500",IF(RIGHT(B6,2)="45","4500")))</f>
        <v>700</v>
      </c>
      <c r="E6" s="6">
        <v>200</v>
      </c>
      <c r="F6" s="6">
        <v>450</v>
      </c>
      <c r="G6" s="6">
        <f t="shared" ref="G6:G14" si="2">F6-E6</f>
        <v>250</v>
      </c>
      <c r="H6" s="6" t="str">
        <f t="shared" ref="H6:H14" si="3">IF(LEFT(B6,3)="250","25000",IF(LEFT(B6,3)="500","50000",IF(LEFT(B6,3)="750","75000")))</f>
        <v>25000</v>
      </c>
      <c r="I6" s="6" t="str">
        <f t="shared" ref="I6:I14" si="4">IF(D6="700","125",IF(D6="2500","250",IF(D6="4500","450")))</f>
        <v>125</v>
      </c>
      <c r="J6" s="6">
        <f t="shared" ref="J6:J14" si="5">G6*I6</f>
        <v>31250</v>
      </c>
      <c r="K6" s="6">
        <f t="shared" ref="K6:K14" si="6">H6+J6</f>
        <v>56250</v>
      </c>
    </row>
    <row r="7" spans="1:11">
      <c r="A7" s="6" t="s">
        <v>175</v>
      </c>
      <c r="B7" s="6" t="s">
        <v>185</v>
      </c>
      <c r="C7" s="6" t="str">
        <f t="shared" si="0"/>
        <v>RUMAH SAKIT</v>
      </c>
      <c r="D7" s="6" t="str">
        <f t="shared" si="1"/>
        <v>2500</v>
      </c>
      <c r="E7" s="6">
        <v>95</v>
      </c>
      <c r="F7" s="6">
        <v>125</v>
      </c>
      <c r="G7" s="6">
        <f t="shared" si="2"/>
        <v>30</v>
      </c>
      <c r="H7" s="6" t="str">
        <f t="shared" si="3"/>
        <v>75000</v>
      </c>
      <c r="I7" s="6" t="str">
        <f t="shared" si="4"/>
        <v>250</v>
      </c>
      <c r="J7" s="6">
        <f t="shared" si="5"/>
        <v>7500</v>
      </c>
      <c r="K7" s="6">
        <f t="shared" si="6"/>
        <v>82500</v>
      </c>
    </row>
    <row r="8" spans="1:11">
      <c r="A8" s="6" t="s">
        <v>176</v>
      </c>
      <c r="B8" s="6" t="s">
        <v>185</v>
      </c>
      <c r="C8" s="6" t="str">
        <f t="shared" si="0"/>
        <v>RUMAH SAKIT</v>
      </c>
      <c r="D8" s="6" t="str">
        <f t="shared" si="1"/>
        <v>2500</v>
      </c>
      <c r="E8" s="6">
        <v>756</v>
      </c>
      <c r="F8" s="6">
        <v>800</v>
      </c>
      <c r="G8" s="6">
        <f t="shared" si="2"/>
        <v>44</v>
      </c>
      <c r="H8" s="6" t="str">
        <f t="shared" si="3"/>
        <v>75000</v>
      </c>
      <c r="I8" s="6" t="str">
        <f t="shared" si="4"/>
        <v>250</v>
      </c>
      <c r="J8" s="6">
        <f t="shared" si="5"/>
        <v>11000</v>
      </c>
      <c r="K8" s="6">
        <f t="shared" si="6"/>
        <v>86000</v>
      </c>
    </row>
    <row r="9" spans="1:11">
      <c r="A9" s="6" t="s">
        <v>177</v>
      </c>
      <c r="B9" s="6" t="s">
        <v>184</v>
      </c>
      <c r="C9" s="6" t="str">
        <f t="shared" si="0"/>
        <v>TOKO</v>
      </c>
      <c r="D9" s="6" t="str">
        <f t="shared" si="1"/>
        <v>700</v>
      </c>
      <c r="E9" s="6">
        <v>45</v>
      </c>
      <c r="F9" s="6">
        <v>75</v>
      </c>
      <c r="G9" s="6">
        <f t="shared" si="2"/>
        <v>30</v>
      </c>
      <c r="H9" s="6" t="str">
        <f t="shared" si="3"/>
        <v>25000</v>
      </c>
      <c r="I9" s="6" t="str">
        <f t="shared" si="4"/>
        <v>125</v>
      </c>
      <c r="J9" s="6">
        <f t="shared" si="5"/>
        <v>3750</v>
      </c>
      <c r="K9" s="6">
        <f t="shared" si="6"/>
        <v>28750</v>
      </c>
    </row>
    <row r="10" spans="1:11">
      <c r="A10" s="6" t="s">
        <v>178</v>
      </c>
      <c r="B10" s="6" t="s">
        <v>183</v>
      </c>
      <c r="C10" s="6" t="str">
        <f t="shared" si="0"/>
        <v>BENGKEL</v>
      </c>
      <c r="D10" s="6" t="str">
        <f t="shared" si="1"/>
        <v>4500</v>
      </c>
      <c r="E10" s="6">
        <v>450</v>
      </c>
      <c r="F10" s="6">
        <v>500</v>
      </c>
      <c r="G10" s="6">
        <f t="shared" si="2"/>
        <v>50</v>
      </c>
      <c r="H10" s="6" t="str">
        <f t="shared" si="3"/>
        <v>50000</v>
      </c>
      <c r="I10" s="6" t="str">
        <f t="shared" si="4"/>
        <v>450</v>
      </c>
      <c r="J10" s="6">
        <f t="shared" si="5"/>
        <v>22500</v>
      </c>
      <c r="K10" s="6">
        <f t="shared" si="6"/>
        <v>72500</v>
      </c>
    </row>
    <row r="11" spans="1:11">
      <c r="A11" s="6" t="s">
        <v>179</v>
      </c>
      <c r="B11" s="6" t="s">
        <v>183</v>
      </c>
      <c r="C11" s="6" t="str">
        <f t="shared" si="0"/>
        <v>BENGKEL</v>
      </c>
      <c r="D11" s="6" t="str">
        <f t="shared" si="1"/>
        <v>4500</v>
      </c>
      <c r="E11" s="6">
        <v>50</v>
      </c>
      <c r="F11" s="6">
        <v>75</v>
      </c>
      <c r="G11" s="6">
        <f t="shared" si="2"/>
        <v>25</v>
      </c>
      <c r="H11" s="6" t="str">
        <f t="shared" si="3"/>
        <v>50000</v>
      </c>
      <c r="I11" s="6" t="str">
        <f t="shared" si="4"/>
        <v>450</v>
      </c>
      <c r="J11" s="6">
        <f t="shared" si="5"/>
        <v>11250</v>
      </c>
      <c r="K11" s="6">
        <f t="shared" si="6"/>
        <v>61250</v>
      </c>
    </row>
    <row r="12" spans="1:11">
      <c r="A12" s="6" t="s">
        <v>180</v>
      </c>
      <c r="B12" s="6" t="s">
        <v>184</v>
      </c>
      <c r="C12" s="6" t="str">
        <f t="shared" si="0"/>
        <v>TOKO</v>
      </c>
      <c r="D12" s="6" t="str">
        <f t="shared" si="1"/>
        <v>700</v>
      </c>
      <c r="E12" s="6">
        <v>50</v>
      </c>
      <c r="F12" s="6">
        <v>84</v>
      </c>
      <c r="G12" s="6">
        <f t="shared" si="2"/>
        <v>34</v>
      </c>
      <c r="H12" s="6" t="str">
        <f t="shared" si="3"/>
        <v>25000</v>
      </c>
      <c r="I12" s="6" t="str">
        <f t="shared" si="4"/>
        <v>125</v>
      </c>
      <c r="J12" s="6">
        <f t="shared" si="5"/>
        <v>4250</v>
      </c>
      <c r="K12" s="6">
        <f t="shared" si="6"/>
        <v>29250</v>
      </c>
    </row>
    <row r="13" spans="1:11">
      <c r="A13" s="6" t="s">
        <v>181</v>
      </c>
      <c r="B13" s="6" t="s">
        <v>184</v>
      </c>
      <c r="C13" s="6" t="str">
        <f t="shared" si="0"/>
        <v>TOKO</v>
      </c>
      <c r="D13" s="6" t="str">
        <f t="shared" si="1"/>
        <v>700</v>
      </c>
      <c r="E13" s="6">
        <v>890</v>
      </c>
      <c r="F13" s="6">
        <v>932</v>
      </c>
      <c r="G13" s="6">
        <f t="shared" si="2"/>
        <v>42</v>
      </c>
      <c r="H13" s="6" t="str">
        <f t="shared" si="3"/>
        <v>25000</v>
      </c>
      <c r="I13" s="6" t="str">
        <f t="shared" si="4"/>
        <v>125</v>
      </c>
      <c r="J13" s="6">
        <f t="shared" si="5"/>
        <v>5250</v>
      </c>
      <c r="K13" s="6">
        <f t="shared" si="6"/>
        <v>30250</v>
      </c>
    </row>
    <row r="14" spans="1:11">
      <c r="A14" s="6" t="s">
        <v>182</v>
      </c>
      <c r="B14" s="6" t="s">
        <v>185</v>
      </c>
      <c r="C14" s="6" t="str">
        <f t="shared" si="0"/>
        <v>RUMAH SAKIT</v>
      </c>
      <c r="D14" s="6" t="str">
        <f t="shared" si="1"/>
        <v>2500</v>
      </c>
      <c r="E14" s="6">
        <v>750</v>
      </c>
      <c r="F14" s="6">
        <v>832</v>
      </c>
      <c r="G14" s="6">
        <f t="shared" si="2"/>
        <v>82</v>
      </c>
      <c r="H14" s="6" t="str">
        <f t="shared" si="3"/>
        <v>75000</v>
      </c>
      <c r="I14" s="6" t="str">
        <f t="shared" si="4"/>
        <v>250</v>
      </c>
      <c r="J14" s="6">
        <f t="shared" si="5"/>
        <v>20500</v>
      </c>
      <c r="K14" s="6">
        <f t="shared" si="6"/>
        <v>95500</v>
      </c>
    </row>
  </sheetData>
  <mergeCells count="7">
    <mergeCell ref="K3:K4"/>
    <mergeCell ref="A3:A4"/>
    <mergeCell ref="B3:B4"/>
    <mergeCell ref="C3:C4"/>
    <mergeCell ref="D3:D4"/>
    <mergeCell ref="F3:I3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tugas 1</vt:lpstr>
      <vt:lpstr>tugas 2</vt:lpstr>
      <vt:lpstr>tugas 3</vt:lpstr>
      <vt:lpstr>tugas 4</vt:lpstr>
      <vt:lpstr>tugas 5</vt:lpstr>
      <vt:lpstr>tugas 6</vt:lpstr>
      <vt:lpstr>tugas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smpn05pwr</dc:creator>
  <cp:lastModifiedBy>acer pc</cp:lastModifiedBy>
  <dcterms:created xsi:type="dcterms:W3CDTF">2006-12-31T17:01:27Z</dcterms:created>
  <dcterms:modified xsi:type="dcterms:W3CDTF">2014-06-02T08:35:37Z</dcterms:modified>
</cp:coreProperties>
</file>